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drawings/drawing5.xml" ContentType="application/vnd.openxmlformats-officedocument.drawing+xml"/>
  <Override PartName="/xl/ctrlProps/ctrlProp4.xml" ContentType="application/vnd.ms-excel.controlproperties+xml"/>
  <Override PartName="/xl/ctrlProps/ctrlProp5.xml" ContentType="application/vnd.ms-excel.controlproperties+xml"/>
  <Override PartName="/xl/drawings/drawing6.xml" ContentType="application/vnd.openxmlformats-officedocument.drawing+xml"/>
  <Override PartName="/xl/ctrlProps/ctrlProp6.xml" ContentType="application/vnd.ms-excel.controlproperties+xml"/>
  <Override PartName="/xl/drawings/drawing7.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2.xml" ContentType="application/vnd.openxmlformats-officedocument.drawingml.chart+xml"/>
  <Override PartName="/xl/drawings/drawing1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13.xml" ContentType="application/vnd.openxmlformats-officedocument.drawing+xml"/>
  <Override PartName="/xl/ctrlProps/ctrlProp14.xml" ContentType="application/vnd.ms-excel.controlproperties+xml"/>
  <Override PartName="/xl/comments1.xml" ContentType="application/vnd.openxmlformats-officedocument.spreadsheetml.comments+xml"/>
  <Override PartName="/xl/drawings/drawing14.xml" ContentType="application/vnd.openxmlformats-officedocument.drawing+xml"/>
  <Override PartName="/xl/ctrlProps/ctrlProp15.xml" ContentType="application/vnd.ms-excel.controlproperties+xml"/>
  <Override PartName="/xl/drawings/drawing15.xml" ContentType="application/vnd.openxmlformats-officedocument.drawing+xml"/>
  <Override PartName="/xl/tables/table1.xml" ContentType="application/vnd.openxmlformats-officedocument.spreadsheetml.table+xml"/>
  <Override PartName="/xl/drawings/drawing16.xml" ContentType="application/vnd.openxmlformats-officedocument.drawing+xml"/>
  <Override PartName="/xl/ctrlProps/ctrlProp16.xml" ContentType="application/vnd.ms-excel.controlproperties+xml"/>
  <Override PartName="/xl/ctrlProps/ctrlProp17.xml" ContentType="application/vnd.ms-excel.controlproperties+xml"/>
  <Override PartName="/xl/drawings/drawing17.xml" ContentType="application/vnd.openxmlformats-officedocument.drawing+xml"/>
  <Override PartName="/xl/ctrlProps/ctrlProp18.xml" ContentType="application/vnd.ms-excel.controlproperties+xml"/>
  <Override PartName="/xl/ctrlProps/ctrlProp19.xml" ContentType="application/vnd.ms-excel.controlproperties+xml"/>
  <Override PartName="/xl/drawings/drawing18.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E:\BUKU2016\277 FUNGSI\FILE\LATIH\"/>
    </mc:Choice>
  </mc:AlternateContent>
  <bookViews>
    <workbookView xWindow="240" yWindow="120" windowWidth="14175" windowHeight="9660" tabRatio="535"/>
  </bookViews>
  <sheets>
    <sheet name="KASUS41" sheetId="105" r:id="rId1"/>
    <sheet name="KASUS42" sheetId="106" r:id="rId2"/>
    <sheet name="KASUS43" sheetId="107" r:id="rId3"/>
    <sheet name="KASUS44" sheetId="87" r:id="rId4"/>
    <sheet name="KASUS45" sheetId="50" r:id="rId5"/>
    <sheet name="KASUS46" sheetId="97" r:id="rId6"/>
    <sheet name="KASUS47" sheetId="2" r:id="rId7"/>
    <sheet name="KASUS48" sheetId="93" r:id="rId8"/>
    <sheet name="KASUS49" sheetId="94" r:id="rId9"/>
    <sheet name="KASUS50" sheetId="96" r:id="rId10"/>
    <sheet name="KASUS51" sheetId="17" r:id="rId11"/>
    <sheet name="KASUS52" sheetId="99" r:id="rId12"/>
    <sheet name="KASUS53" sheetId="18" r:id="rId13"/>
    <sheet name="KASUS54" sheetId="59" r:id="rId14"/>
    <sheet name="KASUS55" sheetId="72" r:id="rId15"/>
    <sheet name="KASUS56" sheetId="69" r:id="rId16"/>
    <sheet name="KASUS57" sheetId="90" r:id="rId17"/>
    <sheet name="KASUS58" sheetId="70" r:id="rId18"/>
    <sheet name="KASUS59" sheetId="71" r:id="rId19"/>
    <sheet name="KASUS60" sheetId="73" r:id="rId20"/>
    <sheet name="KASUS61" sheetId="77" r:id="rId21"/>
    <sheet name="KASUS62" sheetId="78" r:id="rId22"/>
    <sheet name="KASUS63" sheetId="79" r:id="rId23"/>
    <sheet name="KASUS64" sheetId="109" r:id="rId24"/>
    <sheet name="KASUS65" sheetId="110" r:id="rId25"/>
    <sheet name="KASUS66" sheetId="111" r:id="rId26"/>
    <sheet name="KASUS67" sheetId="115" r:id="rId27"/>
    <sheet name="KASUS68" sheetId="116" r:id="rId28"/>
    <sheet name="KASUS69" sheetId="117" r:id="rId29"/>
    <sheet name="KASUS70" sheetId="118" r:id="rId30"/>
    <sheet name="KASUS71" sheetId="119" r:id="rId31"/>
    <sheet name="KASUS72" sheetId="120" r:id="rId32"/>
    <sheet name="KASUS73" sheetId="121" r:id="rId33"/>
    <sheet name="KASUS74" sheetId="122" r:id="rId34"/>
    <sheet name="KASUS75" sheetId="123" r:id="rId35"/>
    <sheet name="KASUS76" sheetId="124" r:id="rId36"/>
    <sheet name="KASUS77" sheetId="125" r:id="rId37"/>
    <sheet name="KASUS78" sheetId="126" r:id="rId38"/>
    <sheet name="KASUS79" sheetId="127" r:id="rId39"/>
    <sheet name="KASUS80" sheetId="128" r:id="rId40"/>
  </sheets>
  <externalReferences>
    <externalReference r:id="rId41"/>
    <externalReference r:id="rId42"/>
    <externalReference r:id="rId43"/>
    <externalReference r:id="rId44"/>
    <externalReference r:id="rId45"/>
    <externalReference r:id="rId46"/>
    <externalReference r:id="rId47"/>
    <externalReference r:id="rId48"/>
  </externalReferences>
  <definedNames>
    <definedName name="__IntlFixup" hidden="1">TRUE</definedName>
    <definedName name="_xlnm._FilterDatabase" localSheetId="14" hidden="1">KASUS55!$B$3:$C$13</definedName>
    <definedName name="_xlnm._FilterDatabase" localSheetId="19" hidden="1">KASUS60!$B$3:$D$16</definedName>
    <definedName name="AccessDatabase" hidden="1">"C:\My Documents\MAUI MALL1.mdb"</definedName>
    <definedName name="ACwvu.CapersView." localSheetId="11" hidden="1">[1]MASTER!#REF!</definedName>
    <definedName name="ACwvu.CapersView." localSheetId="23" hidden="1">[1]MASTER!#REF!</definedName>
    <definedName name="ACwvu.CapersView." localSheetId="24" hidden="1">[1]MASTER!#REF!</definedName>
    <definedName name="ACwvu.CapersView." localSheetId="25" hidden="1">[1]MASTER!#REF!</definedName>
    <definedName name="ACwvu.CapersView." localSheetId="28" hidden="1">[1]MASTER!#REF!</definedName>
    <definedName name="ACwvu.CapersView." localSheetId="29" hidden="1">[1]MASTER!#REF!</definedName>
    <definedName name="ACwvu.CapersView." localSheetId="32" hidden="1">[1]MASTER!#REF!</definedName>
    <definedName name="ACwvu.CapersView." localSheetId="34" hidden="1">[1]MASTER!#REF!</definedName>
    <definedName name="ACwvu.CapersView." localSheetId="38" hidden="1">[1]MASTER!#REF!</definedName>
    <definedName name="ACwvu.CapersView." localSheetId="39" hidden="1">[1]MASTER!#REF!</definedName>
    <definedName name="ACwvu.CapersView." hidden="1">[1]MASTER!#REF!</definedName>
    <definedName name="ACwvu.Japan_Capers_Ed_Pub." localSheetId="3" hidden="1">#REF!</definedName>
    <definedName name="ACwvu.Japan_Capers_Ed_Pub." localSheetId="11" hidden="1">#REF!</definedName>
    <definedName name="ACwvu.Japan_Capers_Ed_Pub." localSheetId="20" hidden="1">#REF!</definedName>
    <definedName name="ACwvu.Japan_Capers_Ed_Pub." localSheetId="23" hidden="1">#REF!</definedName>
    <definedName name="ACwvu.Japan_Capers_Ed_Pub." localSheetId="24" hidden="1">#REF!</definedName>
    <definedName name="ACwvu.Japan_Capers_Ed_Pub." localSheetId="25" hidden="1">#REF!</definedName>
    <definedName name="ACwvu.Japan_Capers_Ed_Pub." localSheetId="28" hidden="1">#REF!</definedName>
    <definedName name="ACwvu.Japan_Capers_Ed_Pub." localSheetId="29" hidden="1">#REF!</definedName>
    <definedName name="ACwvu.Japan_Capers_Ed_Pub." localSheetId="32" hidden="1">#REF!</definedName>
    <definedName name="ACwvu.Japan_Capers_Ed_Pub." localSheetId="34" hidden="1">#REF!</definedName>
    <definedName name="ACwvu.Japan_Capers_Ed_Pub." localSheetId="36" hidden="1">#REF!</definedName>
    <definedName name="ACwvu.Japan_Capers_Ed_Pub." localSheetId="38" hidden="1">#REF!</definedName>
    <definedName name="ACwvu.Japan_Capers_Ed_Pub." localSheetId="39" hidden="1">#REF!</definedName>
    <definedName name="ACwvu.Japan_Capers_Ed_Pub." hidden="1">#REF!</definedName>
    <definedName name="ACwvu.KJP_CC." localSheetId="3" hidden="1">#REF!</definedName>
    <definedName name="ACwvu.KJP_CC." localSheetId="11" hidden="1">#REF!</definedName>
    <definedName name="ACwvu.KJP_CC." localSheetId="20" hidden="1">#REF!</definedName>
    <definedName name="ACwvu.KJP_CC." localSheetId="23" hidden="1">#REF!</definedName>
    <definedName name="ACwvu.KJP_CC." localSheetId="24" hidden="1">#REF!</definedName>
    <definedName name="ACwvu.KJP_CC." localSheetId="25" hidden="1">#REF!</definedName>
    <definedName name="ACwvu.KJP_CC." localSheetId="28" hidden="1">#REF!</definedName>
    <definedName name="ACwvu.KJP_CC." localSheetId="29" hidden="1">#REF!</definedName>
    <definedName name="ACwvu.KJP_CC." localSheetId="32" hidden="1">#REF!</definedName>
    <definedName name="ACwvu.KJP_CC." localSheetId="34" hidden="1">#REF!</definedName>
    <definedName name="ACwvu.KJP_CC." localSheetId="36" hidden="1">#REF!</definedName>
    <definedName name="ACwvu.KJP_CC." localSheetId="38" hidden="1">#REF!</definedName>
    <definedName name="ACwvu.KJP_CC." localSheetId="39" hidden="1">#REF!</definedName>
    <definedName name="ACwvu.KJP_CC." hidden="1">#REF!</definedName>
    <definedName name="Alamat">[2]KASUS114!$D$8</definedName>
    <definedName name="Angka">[3]KASUS69!$B$4:$B$19</definedName>
    <definedName name="anscount" hidden="1">4</definedName>
    <definedName name="BARANG" localSheetId="3">KASUS44!$B$6:$P$10</definedName>
    <definedName name="BARANG">KASUS43!$B$6:$P$10</definedName>
    <definedName name="BOBOT">[4]KASUS25!$L$26:$M$30</definedName>
    <definedName name="Bulan">KASUS45!$L$15:$M$21</definedName>
    <definedName name="Button_15">"MAUI_MALL_MAUI_MALLARD_INPUT_List"</definedName>
    <definedName name="Button_16">"MAUI_MALL_MAUI_MALLARD_INPUT_List"</definedName>
    <definedName name="Cocok">'[3]KASUS83 '!$D$4:$D$5</definedName>
    <definedName name="Cwvu.CapersView." localSheetId="11" hidden="1">[1]MASTER!#REF!</definedName>
    <definedName name="Cwvu.CapersView." localSheetId="23" hidden="1">[1]MASTER!#REF!</definedName>
    <definedName name="Cwvu.CapersView." localSheetId="24" hidden="1">[1]MASTER!#REF!</definedName>
    <definedName name="Cwvu.CapersView." localSheetId="25" hidden="1">[1]MASTER!#REF!</definedName>
    <definedName name="Cwvu.CapersView." localSheetId="28" hidden="1">[1]MASTER!#REF!</definedName>
    <definedName name="Cwvu.CapersView." localSheetId="29" hidden="1">[1]MASTER!#REF!</definedName>
    <definedName name="Cwvu.CapersView." localSheetId="31" hidden="1">[1]MASTER!#REF!</definedName>
    <definedName name="Cwvu.CapersView." localSheetId="32" hidden="1">[1]MASTER!#REF!</definedName>
    <definedName name="Cwvu.CapersView." localSheetId="34" hidden="1">[1]MASTER!#REF!</definedName>
    <definedName name="Cwvu.CapersView." localSheetId="36" hidden="1">[1]MASTER!#REF!</definedName>
    <definedName name="Cwvu.CapersView." localSheetId="38" hidden="1">[1]MASTER!#REF!</definedName>
    <definedName name="Cwvu.CapersView." localSheetId="39" hidden="1">[1]MASTER!#REF!</definedName>
    <definedName name="Cwvu.CapersView." hidden="1">[1]MASTER!#REF!</definedName>
    <definedName name="Cwvu.Japan_Capers_Ed_Pub." localSheetId="11" hidden="1">[1]MASTER!#REF!</definedName>
    <definedName name="Cwvu.Japan_Capers_Ed_Pub." localSheetId="23" hidden="1">[1]MASTER!#REF!</definedName>
    <definedName name="Cwvu.Japan_Capers_Ed_Pub." localSheetId="24" hidden="1">[1]MASTER!#REF!</definedName>
    <definedName name="Cwvu.Japan_Capers_Ed_Pub." localSheetId="25" hidden="1">[1]MASTER!#REF!</definedName>
    <definedName name="Cwvu.Japan_Capers_Ed_Pub." localSheetId="28" hidden="1">[1]MASTER!#REF!</definedName>
    <definedName name="Cwvu.Japan_Capers_Ed_Pub." localSheetId="29" hidden="1">[1]MASTER!#REF!</definedName>
    <definedName name="Cwvu.Japan_Capers_Ed_Pub." localSheetId="31" hidden="1">[1]MASTER!#REF!</definedName>
    <definedName name="Cwvu.Japan_Capers_Ed_Pub." localSheetId="32" hidden="1">[1]MASTER!#REF!</definedName>
    <definedName name="Cwvu.Japan_Capers_Ed_Pub." localSheetId="34" hidden="1">[1]MASTER!#REF!</definedName>
    <definedName name="Cwvu.Japan_Capers_Ed_Pub." localSheetId="36" hidden="1">[1]MASTER!#REF!</definedName>
    <definedName name="Cwvu.Japan_Capers_Ed_Pub." localSheetId="38" hidden="1">[1]MASTER!#REF!</definedName>
    <definedName name="Cwvu.Japan_Capers_Ed_Pub." localSheetId="39" hidden="1">[1]MASTER!#REF!</definedName>
    <definedName name="Cwvu.Japan_Capers_Ed_Pub." hidden="1">[1]MASTER!#REF!</definedName>
    <definedName name="Cwvu.KJP_CC." localSheetId="3" hidden="1">[1]MASTER!#REF!,[1]MASTER!#REF!,[1]MASTER!#REF!,[1]MASTER!#REF!,[1]MASTER!#REF!,[1]MASTER!#REF!,[1]MASTER!#REF!,[1]MASTER!#REF!,[1]MASTER!#REF!,[1]MASTER!#REF!,[1]MASTER!#REF!,[1]MASTER!#REF!,[1]MASTER!#REF!,[1]MASTER!#REF!,[1]MASTER!#REF!,[1]MASTER!#REF!,[1]MASTER!#REF!,[1]MASTER!#REF!,[1]MASTER!#REF!,[1]MASTER!#REF!</definedName>
    <definedName name="Cwvu.KJP_CC." localSheetId="11" hidden="1">[1]MASTER!#REF!,[1]MASTER!#REF!,[1]MASTER!#REF!,[1]MASTER!#REF!,[1]MASTER!#REF!,[1]MASTER!#REF!,[1]MASTER!#REF!,[1]MASTER!#REF!,[1]MASTER!#REF!,[1]MASTER!#REF!,[1]MASTER!#REF!,[1]MASTER!#REF!,[1]MASTER!#REF!,[1]MASTER!#REF!,[1]MASTER!#REF!,[1]MASTER!#REF!,[1]MASTER!#REF!,[1]MASTER!#REF!,[1]MASTER!#REF!,[1]MASTER!#REF!</definedName>
    <definedName name="Cwvu.KJP_CC." localSheetId="20" hidden="1">[1]MASTER!#REF!,[1]MASTER!#REF!,[1]MASTER!#REF!,[1]MASTER!#REF!,[1]MASTER!#REF!,[1]MASTER!#REF!,[1]MASTER!#REF!,[1]MASTER!#REF!,[1]MASTER!#REF!,[1]MASTER!#REF!,[1]MASTER!#REF!,[1]MASTER!#REF!,[1]MASTER!#REF!,[1]MASTER!#REF!,[1]MASTER!#REF!,[1]MASTER!#REF!,[1]MASTER!#REF!,[1]MASTER!#REF!,[1]MASTER!#REF!,[1]MASTER!#REF!</definedName>
    <definedName name="Cwvu.KJP_CC." localSheetId="23" hidden="1">[1]MASTER!#REF!,[1]MASTER!#REF!,[1]MASTER!#REF!,[1]MASTER!#REF!,[1]MASTER!#REF!,[1]MASTER!#REF!,[1]MASTER!#REF!,[1]MASTER!#REF!,[1]MASTER!#REF!,[1]MASTER!#REF!,[1]MASTER!#REF!,[1]MASTER!#REF!,[1]MASTER!#REF!,[1]MASTER!#REF!,[1]MASTER!#REF!,[1]MASTER!#REF!,[1]MASTER!#REF!,[1]MASTER!#REF!,[1]MASTER!#REF!,[1]MASTER!#REF!</definedName>
    <definedName name="Cwvu.KJP_CC." localSheetId="24" hidden="1">[1]MASTER!#REF!,[1]MASTER!#REF!,[1]MASTER!#REF!,[1]MASTER!#REF!,[1]MASTER!#REF!,[1]MASTER!#REF!,[1]MASTER!#REF!,[1]MASTER!#REF!,[1]MASTER!#REF!,[1]MASTER!#REF!,[1]MASTER!#REF!,[1]MASTER!#REF!,[1]MASTER!#REF!,[1]MASTER!#REF!,[1]MASTER!#REF!,[1]MASTER!#REF!,[1]MASTER!#REF!,[1]MASTER!#REF!,[1]MASTER!#REF!,[1]MASTER!#REF!</definedName>
    <definedName name="Cwvu.KJP_CC." localSheetId="25" hidden="1">[1]MASTER!#REF!,[1]MASTER!#REF!,[1]MASTER!#REF!,[1]MASTER!#REF!,[1]MASTER!#REF!,[1]MASTER!#REF!,[1]MASTER!#REF!,[1]MASTER!#REF!,[1]MASTER!#REF!,[1]MASTER!#REF!,[1]MASTER!#REF!,[1]MASTER!#REF!,[1]MASTER!#REF!,[1]MASTER!#REF!,[1]MASTER!#REF!,[1]MASTER!#REF!,[1]MASTER!#REF!,[1]MASTER!#REF!,[1]MASTER!#REF!,[1]MASTER!#REF!</definedName>
    <definedName name="Cwvu.KJP_CC." localSheetId="28" hidden="1">[1]MASTER!#REF!,[1]MASTER!#REF!,[1]MASTER!#REF!,[1]MASTER!#REF!,[1]MASTER!#REF!,[1]MASTER!#REF!,[1]MASTER!#REF!,[1]MASTER!#REF!,[1]MASTER!#REF!,[1]MASTER!#REF!,[1]MASTER!#REF!,[1]MASTER!#REF!,[1]MASTER!#REF!,[1]MASTER!#REF!,[1]MASTER!#REF!,[1]MASTER!#REF!,[1]MASTER!#REF!,[1]MASTER!#REF!,[1]MASTER!#REF!,[1]MASTER!#REF!</definedName>
    <definedName name="Cwvu.KJP_CC." localSheetId="29" hidden="1">[1]MASTER!#REF!,[1]MASTER!#REF!,[1]MASTER!#REF!,[1]MASTER!#REF!,[1]MASTER!#REF!,[1]MASTER!#REF!,[1]MASTER!#REF!,[1]MASTER!#REF!,[1]MASTER!#REF!,[1]MASTER!#REF!,[1]MASTER!#REF!,[1]MASTER!#REF!,[1]MASTER!#REF!,[1]MASTER!#REF!,[1]MASTER!#REF!,[1]MASTER!#REF!,[1]MASTER!#REF!,[1]MASTER!#REF!,[1]MASTER!#REF!,[1]MASTER!#REF!</definedName>
    <definedName name="Cwvu.KJP_CC." localSheetId="31" hidden="1">[1]MASTER!#REF!,[1]MASTER!#REF!,[1]MASTER!#REF!,[1]MASTER!#REF!,[1]MASTER!#REF!,[1]MASTER!#REF!,[1]MASTER!#REF!,[1]MASTER!#REF!,[1]MASTER!#REF!,[1]MASTER!#REF!,[1]MASTER!#REF!,[1]MASTER!#REF!,[1]MASTER!#REF!,[1]MASTER!#REF!,[1]MASTER!#REF!,[1]MASTER!#REF!,[1]MASTER!#REF!,[1]MASTER!#REF!,[1]MASTER!#REF!,[1]MASTER!#REF!</definedName>
    <definedName name="Cwvu.KJP_CC." localSheetId="32" hidden="1">[1]MASTER!#REF!,[1]MASTER!#REF!,[1]MASTER!#REF!,[1]MASTER!#REF!,[1]MASTER!#REF!,[1]MASTER!#REF!,[1]MASTER!#REF!,[1]MASTER!#REF!,[1]MASTER!#REF!,[1]MASTER!#REF!,[1]MASTER!#REF!,[1]MASTER!#REF!,[1]MASTER!#REF!,[1]MASTER!#REF!,[1]MASTER!#REF!,[1]MASTER!#REF!,[1]MASTER!#REF!,[1]MASTER!#REF!,[1]MASTER!#REF!,[1]MASTER!#REF!</definedName>
    <definedName name="Cwvu.KJP_CC." localSheetId="34" hidden="1">[1]MASTER!#REF!,[1]MASTER!#REF!,[1]MASTER!#REF!,[1]MASTER!#REF!,[1]MASTER!#REF!,[1]MASTER!#REF!,[1]MASTER!#REF!,[1]MASTER!#REF!,[1]MASTER!#REF!,[1]MASTER!#REF!,[1]MASTER!#REF!,[1]MASTER!#REF!,[1]MASTER!#REF!,[1]MASTER!#REF!,[1]MASTER!#REF!,[1]MASTER!#REF!,[1]MASTER!#REF!,[1]MASTER!#REF!,[1]MASTER!#REF!,[1]MASTER!#REF!</definedName>
    <definedName name="Cwvu.KJP_CC." localSheetId="36" hidden="1">[1]MASTER!#REF!,[1]MASTER!#REF!,[1]MASTER!#REF!,[1]MASTER!#REF!,[1]MASTER!#REF!,[1]MASTER!#REF!,[1]MASTER!#REF!,[1]MASTER!#REF!,[1]MASTER!#REF!,[1]MASTER!#REF!,[1]MASTER!#REF!,[1]MASTER!#REF!,[1]MASTER!#REF!,[1]MASTER!#REF!,[1]MASTER!#REF!,[1]MASTER!#REF!,[1]MASTER!#REF!,[1]MASTER!#REF!,[1]MASTER!#REF!,[1]MASTER!#REF!</definedName>
    <definedName name="Cwvu.KJP_CC." localSheetId="38" hidden="1">[1]MASTER!#REF!,[1]MASTER!#REF!,[1]MASTER!#REF!,[1]MASTER!#REF!,[1]MASTER!#REF!,[1]MASTER!#REF!,[1]MASTER!#REF!,[1]MASTER!#REF!,[1]MASTER!#REF!,[1]MASTER!#REF!,[1]MASTER!#REF!,[1]MASTER!#REF!,[1]MASTER!#REF!,[1]MASTER!#REF!,[1]MASTER!#REF!,[1]MASTER!#REF!,[1]MASTER!#REF!,[1]MASTER!#REF!,[1]MASTER!#REF!,[1]MASTER!#REF!</definedName>
    <definedName name="Cwvu.KJP_CC." localSheetId="39"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DaftarNama">[3]KASUS77!$B$9:$F$28</definedName>
    <definedName name="Data">[3]KASUS66!$B$4:$B$23</definedName>
    <definedName name="GANT_PREP" localSheetId="11">'[5]RESOURCE MODEL'!#REF!,'[5]RESOURCE MODEL'!#REF!,'[5]RESOURCE MODEL'!#REF!</definedName>
    <definedName name="GANT_PREP" localSheetId="23">'[5]RESOURCE MODEL'!#REF!,'[5]RESOURCE MODEL'!#REF!,'[5]RESOURCE MODEL'!#REF!</definedName>
    <definedName name="GANT_PREP" localSheetId="24">'[5]RESOURCE MODEL'!#REF!,'[5]RESOURCE MODEL'!#REF!,'[5]RESOURCE MODEL'!#REF!</definedName>
    <definedName name="GANT_PREP" localSheetId="25">'[5]RESOURCE MODEL'!#REF!,'[5]RESOURCE MODEL'!#REF!,'[5]RESOURCE MODEL'!#REF!</definedName>
    <definedName name="GANT_PREP" localSheetId="28">'[5]RESOURCE MODEL'!#REF!,'[5]RESOURCE MODEL'!#REF!,'[5]RESOURCE MODEL'!#REF!</definedName>
    <definedName name="GANT_PREP" localSheetId="29">'[5]RESOURCE MODEL'!#REF!,'[5]RESOURCE MODEL'!#REF!,'[5]RESOURCE MODEL'!#REF!</definedName>
    <definedName name="GANT_PREP" localSheetId="36">'[5]RESOURCE MODEL'!#REF!,'[5]RESOURCE MODEL'!#REF!,'[5]RESOURCE MODEL'!#REF!</definedName>
    <definedName name="GANT_PREP" localSheetId="39">'[5]RESOURCE MODEL'!#REF!,'[5]RESOURCE MODEL'!#REF!,'[5]RESOURCE MODEL'!#REF!</definedName>
    <definedName name="GANT_PREP">'[5]RESOURCE MODEL'!#REF!,'[5]RESOURCE MODEL'!#REF!,'[5]RESOURCE MODEL'!#REF!</definedName>
    <definedName name="HTML_CodePage" hidden="1">1252</definedName>
    <definedName name="HTML_Control" localSheetId="3" hidden="1">{"'PRODUCTIONCOST SHEET'!$B$3:$G$48"}</definedName>
    <definedName name="HTML_Control" localSheetId="5" hidden="1">{"'PRODUCTIONCOST SHEET'!$B$3:$G$48"}</definedName>
    <definedName name="HTML_Control" localSheetId="6" hidden="1">{"'PRODUCTIONCOST SHEET'!$B$3:$G$48"}</definedName>
    <definedName name="HTML_Control" localSheetId="11" hidden="1">{"'PRODUCTIONCOST SHEET'!$B$3:$G$48"}</definedName>
    <definedName name="HTML_Control" localSheetId="20" hidden="1">{"'PRODUCTIONCOST SHEET'!$B$3:$G$48"}</definedName>
    <definedName name="HTML_Control" localSheetId="21" hidden="1">{"'PRODUCTIONCOST SHEET'!$B$3:$G$48"}</definedName>
    <definedName name="HTML_Control" localSheetId="22" hidden="1">{"'PRODUCTIONCOST SHEET'!$B$3:$G$48"}</definedName>
    <definedName name="HTML_Control" localSheetId="23" hidden="1">{"'PRODUCTIONCOST SHEET'!$B$3:$G$48"}</definedName>
    <definedName name="HTML_Control" localSheetId="24" hidden="1">{"'PRODUCTIONCOST SHEET'!$B$3:$G$48"}</definedName>
    <definedName name="HTML_Control" localSheetId="25" hidden="1">{"'PRODUCTIONCOST SHEET'!$B$3:$G$48"}</definedName>
    <definedName name="HTML_Control" localSheetId="28" hidden="1">{"'PRODUCTIONCOST SHEET'!$B$3:$G$48"}</definedName>
    <definedName name="HTML_Control" localSheetId="29" hidden="1">{"'PRODUCTIONCOST SHEET'!$B$3:$G$48"}</definedName>
    <definedName name="HTML_Control" localSheetId="31" hidden="1">{"'PRODUCTIONCOST SHEET'!$B$3:$G$48"}</definedName>
    <definedName name="HTML_Control" localSheetId="32" hidden="1">{"'PRODUCTIONCOST SHEET'!$B$3:$G$48"}</definedName>
    <definedName name="HTML_Control" localSheetId="33" hidden="1">{"'PRODUCTIONCOST SHEET'!$B$3:$G$48"}</definedName>
    <definedName name="HTML_Control" localSheetId="36" hidden="1">{"'PRODUCTIONCOST SHEET'!$B$3:$G$48"}</definedName>
    <definedName name="HTML_Control" localSheetId="38" hidden="1">{"'PRODUCTIONCOST SHEET'!$B$3:$G$48"}</definedName>
    <definedName name="HTML_Control" localSheetId="39"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IP">[4]KASUS25!$O$26:$P$31</definedName>
    <definedName name="JARAK">KASUS70!$C$4:$J$11</definedName>
    <definedName name="JENIS">[6]Lembar3!$S$4:$T$6</definedName>
    <definedName name="JUAL" localSheetId="25">KASUS66!$B$4:$E$23</definedName>
    <definedName name="JUAL" localSheetId="28">[3]KASUS14!$D$4:$D$18</definedName>
    <definedName name="Jual">KASUS45!$C$4:$H$9</definedName>
    <definedName name="JUAL2">[4]KASUS38!$B$5:$I$14</definedName>
    <definedName name="JUALAN">[4]KASUS37!$B$4:$F$13</definedName>
    <definedName name="JUMLAH">KASUS52!$I$7</definedName>
    <definedName name="KODE1">[6]Lembar3!$L$4:$M$16</definedName>
    <definedName name="KODE2">[6]Lembar3!$O$4:$Q$16</definedName>
    <definedName name="Komisi1">[4]KASUS36!$H$5:$I$11</definedName>
    <definedName name="Komisi2">[4]KASUS36!$L$5:$M$10</definedName>
    <definedName name="KOTA">KASUS70!$L$3:$M$10</definedName>
    <definedName name="KOTA1">KASUS72!$J$12:$AI$36</definedName>
    <definedName name="KOTA2">KASUS72!$AK$12:$AL$36</definedName>
    <definedName name="KOTA3">KASUS72!$AN$12:$AO$36</definedName>
    <definedName name="Kriteria">KASUS65!$C$20:$D$21</definedName>
    <definedName name="limcount" hidden="1">3</definedName>
    <definedName name="lookup" localSheetId="0">KASUS41!$B$5:$H$13</definedName>
    <definedName name="Nama">[3]KASUS77!$D$3</definedName>
    <definedName name="NILAI">[4]KASUS25!$L$8:$U$22</definedName>
    <definedName name="NILAI2">[4]KASUS25!$L$35:$M$44</definedName>
    <definedName name="Nomor">[2]KASUS113!$B$7:$B$26</definedName>
    <definedName name="NPWP">[2]KASUS114!$D$5</definedName>
    <definedName name="Pajak">[2]KASUS113!$B$7:$R$26</definedName>
    <definedName name="Penyusutan">[2]KASUS132!$F$13:$I$23</definedName>
    <definedName name="Produk">KASUS45!$L$7:$M$12</definedName>
    <definedName name="Rwvu.CapersView." localSheetId="3" hidden="1">#REF!</definedName>
    <definedName name="Rwvu.CapersView." localSheetId="11" hidden="1">#REF!</definedName>
    <definedName name="Rwvu.CapersView." localSheetId="20" hidden="1">#REF!</definedName>
    <definedName name="Rwvu.CapersView." localSheetId="23" hidden="1">#REF!</definedName>
    <definedName name="Rwvu.CapersView." localSheetId="24" hidden="1">#REF!</definedName>
    <definedName name="Rwvu.CapersView." localSheetId="25" hidden="1">#REF!</definedName>
    <definedName name="Rwvu.CapersView." localSheetId="28" hidden="1">#REF!</definedName>
    <definedName name="Rwvu.CapersView." localSheetId="29" hidden="1">#REF!</definedName>
    <definedName name="Rwvu.CapersView." localSheetId="32" hidden="1">#REF!</definedName>
    <definedName name="Rwvu.CapersView." localSheetId="34" hidden="1">#REF!</definedName>
    <definedName name="Rwvu.CapersView." localSheetId="36" hidden="1">#REF!</definedName>
    <definedName name="Rwvu.CapersView." localSheetId="38" hidden="1">#REF!</definedName>
    <definedName name="Rwvu.CapersView." localSheetId="39" hidden="1">#REF!</definedName>
    <definedName name="Rwvu.CapersView." hidden="1">#REF!</definedName>
    <definedName name="Rwvu.Japan_Capers_Ed_Pub." localSheetId="3" hidden="1">#REF!</definedName>
    <definedName name="Rwvu.Japan_Capers_Ed_Pub." localSheetId="11" hidden="1">#REF!</definedName>
    <definedName name="Rwvu.Japan_Capers_Ed_Pub." localSheetId="20" hidden="1">#REF!</definedName>
    <definedName name="Rwvu.Japan_Capers_Ed_Pub." localSheetId="23" hidden="1">#REF!</definedName>
    <definedName name="Rwvu.Japan_Capers_Ed_Pub." localSheetId="24" hidden="1">#REF!</definedName>
    <definedName name="Rwvu.Japan_Capers_Ed_Pub." localSheetId="25" hidden="1">#REF!</definedName>
    <definedName name="Rwvu.Japan_Capers_Ed_Pub." localSheetId="28" hidden="1">#REF!</definedName>
    <definedName name="Rwvu.Japan_Capers_Ed_Pub." localSheetId="29" hidden="1">#REF!</definedName>
    <definedName name="Rwvu.Japan_Capers_Ed_Pub." localSheetId="32" hidden="1">#REF!</definedName>
    <definedName name="Rwvu.Japan_Capers_Ed_Pub." localSheetId="34" hidden="1">#REF!</definedName>
    <definedName name="Rwvu.Japan_Capers_Ed_Pub." localSheetId="36" hidden="1">#REF!</definedName>
    <definedName name="Rwvu.Japan_Capers_Ed_Pub." localSheetId="38" hidden="1">#REF!</definedName>
    <definedName name="Rwvu.Japan_Capers_Ed_Pub." localSheetId="39" hidden="1">#REF!</definedName>
    <definedName name="Rwvu.Japan_Capers_Ed_Pub." hidden="1">#REF!</definedName>
    <definedName name="Rwvu.KJP_CC." localSheetId="3" hidden="1">#REF!</definedName>
    <definedName name="Rwvu.KJP_CC." localSheetId="11" hidden="1">#REF!</definedName>
    <definedName name="Rwvu.KJP_CC." localSheetId="20" hidden="1">#REF!</definedName>
    <definedName name="Rwvu.KJP_CC." localSheetId="23" hidden="1">#REF!</definedName>
    <definedName name="Rwvu.KJP_CC." localSheetId="24" hidden="1">#REF!</definedName>
    <definedName name="Rwvu.KJP_CC." localSheetId="25" hidden="1">#REF!</definedName>
    <definedName name="Rwvu.KJP_CC." localSheetId="28" hidden="1">#REF!</definedName>
    <definedName name="Rwvu.KJP_CC." localSheetId="29" hidden="1">#REF!</definedName>
    <definedName name="Rwvu.KJP_CC." localSheetId="32" hidden="1">#REF!</definedName>
    <definedName name="Rwvu.KJP_CC." localSheetId="34" hidden="1">#REF!</definedName>
    <definedName name="Rwvu.KJP_CC." localSheetId="36" hidden="1">#REF!</definedName>
    <definedName name="Rwvu.KJP_CC." localSheetId="38" hidden="1">#REF!</definedName>
    <definedName name="Rwvu.KJP_CC." localSheetId="39" hidden="1">#REF!</definedName>
    <definedName name="Rwvu.KJP_CC." hidden="1">#REF!</definedName>
    <definedName name="Sales">KASUS45!$B$4:$H$9</definedName>
    <definedName name="sencount" hidden="1">3</definedName>
    <definedName name="SKS">[4]KASUS26!$C$4:$C$10</definedName>
    <definedName name="solver_ver">1.3</definedName>
    <definedName name="ss" localSheetId="11" hidden="1">[1]MASTER!#REF!</definedName>
    <definedName name="ss" localSheetId="23" hidden="1">[1]MASTER!#REF!</definedName>
    <definedName name="ss" localSheetId="24" hidden="1">[1]MASTER!#REF!</definedName>
    <definedName name="ss" localSheetId="25" hidden="1">[1]MASTER!#REF!</definedName>
    <definedName name="ss" localSheetId="29" hidden="1">[1]MASTER!#REF!</definedName>
    <definedName name="ss" localSheetId="36" hidden="1">[1]MASTER!#REF!</definedName>
    <definedName name="ss" localSheetId="39" hidden="1">[1]MASTER!#REF!</definedName>
    <definedName name="ss" hidden="1">[1]MASTER!#REF!</definedName>
    <definedName name="Status2">[2]KASUS114!$D$6</definedName>
    <definedName name="Swvu.CapersView." localSheetId="11" hidden="1">[1]MASTER!#REF!</definedName>
    <definedName name="Swvu.CapersView." localSheetId="23" hidden="1">[1]MASTER!#REF!</definedName>
    <definedName name="Swvu.CapersView." localSheetId="24" hidden="1">[1]MASTER!#REF!</definedName>
    <definedName name="Swvu.CapersView." localSheetId="25" hidden="1">[1]MASTER!#REF!</definedName>
    <definedName name="Swvu.CapersView." localSheetId="28" hidden="1">[1]MASTER!#REF!</definedName>
    <definedName name="Swvu.CapersView." localSheetId="29" hidden="1">[1]MASTER!#REF!</definedName>
    <definedName name="Swvu.CapersView." localSheetId="32" hidden="1">[1]MASTER!#REF!</definedName>
    <definedName name="Swvu.CapersView." localSheetId="34" hidden="1">[1]MASTER!#REF!</definedName>
    <definedName name="Swvu.CapersView." localSheetId="38" hidden="1">[1]MASTER!#REF!</definedName>
    <definedName name="Swvu.CapersView." localSheetId="39" hidden="1">[1]MASTER!#REF!</definedName>
    <definedName name="Swvu.CapersView." hidden="1">[1]MASTER!#REF!</definedName>
    <definedName name="Swvu.Japan_Capers_Ed_Pub." localSheetId="3" hidden="1">#REF!</definedName>
    <definedName name="Swvu.Japan_Capers_Ed_Pub." localSheetId="11" hidden="1">#REF!</definedName>
    <definedName name="Swvu.Japan_Capers_Ed_Pub." localSheetId="20" hidden="1">#REF!</definedName>
    <definedName name="Swvu.Japan_Capers_Ed_Pub." localSheetId="23" hidden="1">#REF!</definedName>
    <definedName name="Swvu.Japan_Capers_Ed_Pub." localSheetId="24" hidden="1">#REF!</definedName>
    <definedName name="Swvu.Japan_Capers_Ed_Pub." localSheetId="25" hidden="1">#REF!</definedName>
    <definedName name="Swvu.Japan_Capers_Ed_Pub." localSheetId="28" hidden="1">#REF!</definedName>
    <definedName name="Swvu.Japan_Capers_Ed_Pub." localSheetId="29" hidden="1">#REF!</definedName>
    <definedName name="Swvu.Japan_Capers_Ed_Pub." localSheetId="32" hidden="1">#REF!</definedName>
    <definedName name="Swvu.Japan_Capers_Ed_Pub." localSheetId="34" hidden="1">#REF!</definedName>
    <definedName name="Swvu.Japan_Capers_Ed_Pub." localSheetId="36" hidden="1">#REF!</definedName>
    <definedName name="Swvu.Japan_Capers_Ed_Pub." localSheetId="38" hidden="1">#REF!</definedName>
    <definedName name="Swvu.Japan_Capers_Ed_Pub." localSheetId="39" hidden="1">#REF!</definedName>
    <definedName name="Swvu.Japan_Capers_Ed_Pub." hidden="1">#REF!</definedName>
    <definedName name="Swvu.KJP_CC." localSheetId="3" hidden="1">#REF!</definedName>
    <definedName name="Swvu.KJP_CC." localSheetId="11" hidden="1">#REF!</definedName>
    <definedName name="Swvu.KJP_CC." localSheetId="20" hidden="1">#REF!</definedName>
    <definedName name="Swvu.KJP_CC." localSheetId="23" hidden="1">#REF!</definedName>
    <definedName name="Swvu.KJP_CC." localSheetId="24" hidden="1">#REF!</definedName>
    <definedName name="Swvu.KJP_CC." localSheetId="25" hidden="1">#REF!</definedName>
    <definedName name="Swvu.KJP_CC." localSheetId="28" hidden="1">#REF!</definedName>
    <definedName name="Swvu.KJP_CC." localSheetId="29" hidden="1">#REF!</definedName>
    <definedName name="Swvu.KJP_CC." localSheetId="32" hidden="1">#REF!</definedName>
    <definedName name="Swvu.KJP_CC." localSheetId="34" hidden="1">#REF!</definedName>
    <definedName name="Swvu.KJP_CC." localSheetId="36" hidden="1">#REF!</definedName>
    <definedName name="Swvu.KJP_CC." localSheetId="38" hidden="1">#REF!</definedName>
    <definedName name="Swvu.KJP_CC." localSheetId="39" hidden="1">#REF!</definedName>
    <definedName name="Swvu.KJP_CC." hidden="1">#REF!</definedName>
    <definedName name="TABELNILAI">[4]KASUS26!$H$4:$I$8</definedName>
    <definedName name="Table1">[4]KASUS36!$H$5:$I$11</definedName>
    <definedName name="Table2">[4]KASUS36!$L$5:$M$10</definedName>
    <definedName name="Tahun">[2]KASUS121!$F$4:$F$12</definedName>
    <definedName name="TRANSAKSI">KASUS52!$C$3:$E$203</definedName>
    <definedName name="trte" localSheetId="5" hidden="1">{#N/A,#N/A,FALSE,"PRJCTED QTRLY $'s"}</definedName>
    <definedName name="trte" localSheetId="6" hidden="1">{#N/A,#N/A,FALSE,"PRJCTED QTRLY $'s"}</definedName>
    <definedName name="trte" localSheetId="11" hidden="1">{#N/A,#N/A,FALSE,"PRJCTED QTRLY $'s"}</definedName>
    <definedName name="trte" localSheetId="23" hidden="1">{#N/A,#N/A,FALSE,"PRJCTED QTRLY $'s"}</definedName>
    <definedName name="trte" localSheetId="24" hidden="1">{#N/A,#N/A,FALSE,"PRJCTED QTRLY $'s"}</definedName>
    <definedName name="trte" localSheetId="25" hidden="1">{#N/A,#N/A,FALSE,"PRJCTED QTRLY $'s"}</definedName>
    <definedName name="trte" localSheetId="28" hidden="1">{#N/A,#N/A,FALSE,"PRJCTED QTRLY $'s"}</definedName>
    <definedName name="trte" localSheetId="29" hidden="1">{#N/A,#N/A,FALSE,"PRJCTED QTRLY $'s"}</definedName>
    <definedName name="trte" localSheetId="34" hidden="1">{#N/A,#N/A,FALSE,"PRJCTED QTRLY $'s"}</definedName>
    <definedName name="trte" localSheetId="36" hidden="1">{#N/A,#N/A,FALSE,"PRJCTED QTRLY $'s"}</definedName>
    <definedName name="trte" hidden="1">{#N/A,#N/A,FALSE,"PRJCTED QTRLY $'s"}</definedName>
    <definedName name="v" localSheetId="5" hidden="1">{"'PRODUCTIONCOST SHEET'!$B$3:$G$48"}</definedName>
    <definedName name="v" localSheetId="11" hidden="1">{"'PRODUCTIONCOST SHEET'!$B$3:$G$48"}</definedName>
    <definedName name="v" localSheetId="23" hidden="1">{"'PRODUCTIONCOST SHEET'!$B$3:$G$48"}</definedName>
    <definedName name="v" localSheetId="24" hidden="1">{"'PRODUCTIONCOST SHEET'!$B$3:$G$48"}</definedName>
    <definedName name="v" localSheetId="25" hidden="1">{"'PRODUCTIONCOST SHEET'!$B$3:$G$48"}</definedName>
    <definedName name="v" localSheetId="28" hidden="1">{"'PRODUCTIONCOST SHEET'!$B$3:$G$48"}</definedName>
    <definedName name="v" localSheetId="29" hidden="1">{"'PRODUCTIONCOST SHEET'!$B$3:$G$48"}</definedName>
    <definedName name="v" localSheetId="36" hidden="1">{"'PRODUCTIONCOST SHEET'!$B$3:$G$48"}</definedName>
    <definedName name="v" hidden="1">{"'PRODUCTIONCOST SHEET'!$B$3:$G$48"}</definedName>
    <definedName name="vvv" localSheetId="5" hidden="1">{"Japan_Capers_Ed_Pub",#N/A,FALSE,"DI 2 YEAR MASTER SCHEDULE"}</definedName>
    <definedName name="vvv" localSheetId="6" hidden="1">{"Japan_Capers_Ed_Pub",#N/A,FALSE,"DI 2 YEAR MASTER SCHEDULE"}</definedName>
    <definedName name="vvv" localSheetId="11" hidden="1">{"Japan_Capers_Ed_Pub",#N/A,FALSE,"DI 2 YEAR MASTER SCHEDULE"}</definedName>
    <definedName name="vvv" localSheetId="23" hidden="1">{"Japan_Capers_Ed_Pub",#N/A,FALSE,"DI 2 YEAR MASTER SCHEDULE"}</definedName>
    <definedName name="vvv" localSheetId="24" hidden="1">{"Japan_Capers_Ed_Pub",#N/A,FALSE,"DI 2 YEAR MASTER SCHEDULE"}</definedName>
    <definedName name="vvv" localSheetId="25" hidden="1">{"Japan_Capers_Ed_Pub",#N/A,FALSE,"DI 2 YEAR MASTER SCHEDULE"}</definedName>
    <definedName name="vvv" localSheetId="28" hidden="1">{"Japan_Capers_Ed_Pub",#N/A,FALSE,"DI 2 YEAR MASTER SCHEDULE"}</definedName>
    <definedName name="vvv" localSheetId="29" hidden="1">{"Japan_Capers_Ed_Pub",#N/A,FALSE,"DI 2 YEAR MASTER SCHEDULE"}</definedName>
    <definedName name="vvv" localSheetId="34" hidden="1">{"Japan_Capers_Ed_Pub",#N/A,FALSE,"DI 2 YEAR MASTER SCHEDULE"}</definedName>
    <definedName name="vvv" localSheetId="36" hidden="1">{"Japan_Capers_Ed_Pub",#N/A,FALSE,"DI 2 YEAR MASTER SCHEDULE"}</definedName>
    <definedName name="vvv" hidden="1">{"Japan_Capers_Ed_Pub",#N/A,FALSE,"DI 2 YEAR MASTER SCHEDULE"}</definedName>
    <definedName name="vvvv" localSheetId="5" hidden="1">{#N/A,#N/A,FALSE,"PRJCTED MNTHLY QTY's"}</definedName>
    <definedName name="vvvv" localSheetId="6" hidden="1">{#N/A,#N/A,FALSE,"PRJCTED MNTHLY QTY's"}</definedName>
    <definedName name="vvvv" localSheetId="11" hidden="1">{#N/A,#N/A,FALSE,"PRJCTED MNTHLY QTY's"}</definedName>
    <definedName name="vvvv" localSheetId="23" hidden="1">{#N/A,#N/A,FALSE,"PRJCTED MNTHLY QTY's"}</definedName>
    <definedName name="vvvv" localSheetId="24" hidden="1">{#N/A,#N/A,FALSE,"PRJCTED MNTHLY QTY's"}</definedName>
    <definedName name="vvvv" localSheetId="25" hidden="1">{#N/A,#N/A,FALSE,"PRJCTED MNTHLY QTY's"}</definedName>
    <definedName name="vvvv" localSheetId="28" hidden="1">{#N/A,#N/A,FALSE,"PRJCTED MNTHLY QTY's"}</definedName>
    <definedName name="vvvv" localSheetId="29" hidden="1">{#N/A,#N/A,FALSE,"PRJCTED MNTHLY QTY's"}</definedName>
    <definedName name="vvvv" localSheetId="34" hidden="1">{#N/A,#N/A,FALSE,"PRJCTED MNTHLY QTY's"}</definedName>
    <definedName name="vvvv" localSheetId="36" hidden="1">{#N/A,#N/A,FALSE,"PRJCTED MNTHLY QTY's"}</definedName>
    <definedName name="vvvv" hidden="1">{#N/A,#N/A,FALSE,"PRJCTED MNTHLY QTY's"}</definedName>
    <definedName name="WARNA">[6]Lembar3!$S$9:$T$13</definedName>
    <definedName name="wrn.CapersPlotter." localSheetId="3" hidden="1">{#N/A,#N/A,FALSE,"DI 2 YEAR MASTER SCHEDULE"}</definedName>
    <definedName name="wrn.CapersPlotter." localSheetId="5" hidden="1">{#N/A,#N/A,FALSE,"DI 2 YEAR MASTER SCHEDULE"}</definedName>
    <definedName name="wrn.CapersPlotter." localSheetId="6" hidden="1">{#N/A,#N/A,FALSE,"DI 2 YEAR MASTER SCHEDULE"}</definedName>
    <definedName name="wrn.CapersPlotter." localSheetId="11" hidden="1">{#N/A,#N/A,FALSE,"DI 2 YEAR MASTER SCHEDULE"}</definedName>
    <definedName name="wrn.CapersPlotter." localSheetId="20" hidden="1">{#N/A,#N/A,FALSE,"DI 2 YEAR MASTER SCHEDULE"}</definedName>
    <definedName name="wrn.CapersPlotter." localSheetId="21" hidden="1">{#N/A,#N/A,FALSE,"DI 2 YEAR MASTER SCHEDULE"}</definedName>
    <definedName name="wrn.CapersPlotter." localSheetId="22" hidden="1">{#N/A,#N/A,FALSE,"DI 2 YEAR MASTER SCHEDULE"}</definedName>
    <definedName name="wrn.CapersPlotter." localSheetId="23" hidden="1">{#N/A,#N/A,FALSE,"DI 2 YEAR MASTER SCHEDULE"}</definedName>
    <definedName name="wrn.CapersPlotter." localSheetId="24" hidden="1">{#N/A,#N/A,FALSE,"DI 2 YEAR MASTER SCHEDULE"}</definedName>
    <definedName name="wrn.CapersPlotter." localSheetId="25" hidden="1">{#N/A,#N/A,FALSE,"DI 2 YEAR MASTER SCHEDULE"}</definedName>
    <definedName name="wrn.CapersPlotter." localSheetId="28" hidden="1">{#N/A,#N/A,FALSE,"DI 2 YEAR MASTER SCHEDULE"}</definedName>
    <definedName name="wrn.CapersPlotter." localSheetId="29" hidden="1">{#N/A,#N/A,FALSE,"DI 2 YEAR MASTER SCHEDULE"}</definedName>
    <definedName name="wrn.CapersPlotter." localSheetId="31" hidden="1">{#N/A,#N/A,FALSE,"DI 2 YEAR MASTER SCHEDULE"}</definedName>
    <definedName name="wrn.CapersPlotter." localSheetId="32" hidden="1">{#N/A,#N/A,FALSE,"DI 2 YEAR MASTER SCHEDULE"}</definedName>
    <definedName name="wrn.CapersPlotter." localSheetId="36" hidden="1">{#N/A,#N/A,FALSE,"DI 2 YEAR MASTER SCHEDULE"}</definedName>
    <definedName name="wrn.CapersPlotter." localSheetId="38" hidden="1">{#N/A,#N/A,FALSE,"DI 2 YEAR MASTER SCHEDULE"}</definedName>
    <definedName name="wrn.CapersPlotter." localSheetId="39" hidden="1">{#N/A,#N/A,FALSE,"DI 2 YEAR MASTER SCHEDULE"}</definedName>
    <definedName name="wrn.CapersPlotter." hidden="1">{#N/A,#N/A,FALSE,"DI 2 YEAR MASTER SCHEDULE"}</definedName>
    <definedName name="wrn.Edutainment._.Priority._.List." localSheetId="3" hidden="1">{#N/A,#N/A,FALSE,"DI 2 YEAR MASTER SCHEDULE"}</definedName>
    <definedName name="wrn.Edutainment._.Priority._.List." localSheetId="5" hidden="1">{#N/A,#N/A,FALSE,"DI 2 YEAR MASTER SCHEDULE"}</definedName>
    <definedName name="wrn.Edutainment._.Priority._.List." localSheetId="6" hidden="1">{#N/A,#N/A,FALSE,"DI 2 YEAR MASTER SCHEDULE"}</definedName>
    <definedName name="wrn.Edutainment._.Priority._.List." localSheetId="11" hidden="1">{#N/A,#N/A,FALSE,"DI 2 YEAR MASTER SCHEDULE"}</definedName>
    <definedName name="wrn.Edutainment._.Priority._.List." localSheetId="20" hidden="1">{#N/A,#N/A,FALSE,"DI 2 YEAR MASTER SCHEDULE"}</definedName>
    <definedName name="wrn.Edutainment._.Priority._.List." localSheetId="21" hidden="1">{#N/A,#N/A,FALSE,"DI 2 YEAR MASTER SCHEDULE"}</definedName>
    <definedName name="wrn.Edutainment._.Priority._.List." localSheetId="22" hidden="1">{#N/A,#N/A,FALSE,"DI 2 YEAR MASTER SCHEDULE"}</definedName>
    <definedName name="wrn.Edutainment._.Priority._.List." localSheetId="23" hidden="1">{#N/A,#N/A,FALSE,"DI 2 YEAR MASTER SCHEDULE"}</definedName>
    <definedName name="wrn.Edutainment._.Priority._.List." localSheetId="24" hidden="1">{#N/A,#N/A,FALSE,"DI 2 YEAR MASTER SCHEDULE"}</definedName>
    <definedName name="wrn.Edutainment._.Priority._.List." localSheetId="25" hidden="1">{#N/A,#N/A,FALSE,"DI 2 YEAR MASTER SCHEDULE"}</definedName>
    <definedName name="wrn.Edutainment._.Priority._.List." localSheetId="28" hidden="1">{#N/A,#N/A,FALSE,"DI 2 YEAR MASTER SCHEDULE"}</definedName>
    <definedName name="wrn.Edutainment._.Priority._.List." localSheetId="29" hidden="1">{#N/A,#N/A,FALSE,"DI 2 YEAR MASTER SCHEDULE"}</definedName>
    <definedName name="wrn.Edutainment._.Priority._.List." localSheetId="31" hidden="1">{#N/A,#N/A,FALSE,"DI 2 YEAR MASTER SCHEDULE"}</definedName>
    <definedName name="wrn.Edutainment._.Priority._.List." localSheetId="32" hidden="1">{#N/A,#N/A,FALSE,"DI 2 YEAR MASTER SCHEDULE"}</definedName>
    <definedName name="wrn.Edutainment._.Priority._.List." localSheetId="36" hidden="1">{#N/A,#N/A,FALSE,"DI 2 YEAR MASTER SCHEDULE"}</definedName>
    <definedName name="wrn.Edutainment._.Priority._.List." localSheetId="38" hidden="1">{#N/A,#N/A,FALSE,"DI 2 YEAR MASTER SCHEDULE"}</definedName>
    <definedName name="wrn.Edutainment._.Priority._.List." localSheetId="39" hidden="1">{#N/A,#N/A,FALSE,"DI 2 YEAR MASTER SCHEDULE"}</definedName>
    <definedName name="wrn.Edutainment._.Priority._.List." hidden="1">{#N/A,#N/A,FALSE,"DI 2 YEAR MASTER SCHEDULE"}</definedName>
    <definedName name="wrn.Japan_Capers_Ed._.Pub." localSheetId="3" hidden="1">{"Japan_Capers_Ed_Pub",#N/A,FALSE,"DI 2 YEAR MASTER SCHEDULE"}</definedName>
    <definedName name="wrn.Japan_Capers_Ed._.Pub." localSheetId="5" hidden="1">{"Japan_Capers_Ed_Pub",#N/A,FALSE,"DI 2 YEAR MASTER SCHEDULE"}</definedName>
    <definedName name="wrn.Japan_Capers_Ed._.Pub." localSheetId="6" hidden="1">{"Japan_Capers_Ed_Pub",#N/A,FALSE,"DI 2 YEAR MASTER SCHEDULE"}</definedName>
    <definedName name="wrn.Japan_Capers_Ed._.Pub." localSheetId="11" hidden="1">{"Japan_Capers_Ed_Pub",#N/A,FALSE,"DI 2 YEAR MASTER SCHEDULE"}</definedName>
    <definedName name="wrn.Japan_Capers_Ed._.Pub." localSheetId="20" hidden="1">{"Japan_Capers_Ed_Pub",#N/A,FALSE,"DI 2 YEAR MASTER SCHEDULE"}</definedName>
    <definedName name="wrn.Japan_Capers_Ed._.Pub." localSheetId="21" hidden="1">{"Japan_Capers_Ed_Pub",#N/A,FALSE,"DI 2 YEAR MASTER SCHEDULE"}</definedName>
    <definedName name="wrn.Japan_Capers_Ed._.Pub." localSheetId="22" hidden="1">{"Japan_Capers_Ed_Pub",#N/A,FALSE,"DI 2 YEAR MASTER SCHEDULE"}</definedName>
    <definedName name="wrn.Japan_Capers_Ed._.Pub." localSheetId="23" hidden="1">{"Japan_Capers_Ed_Pub",#N/A,FALSE,"DI 2 YEAR MASTER SCHEDULE"}</definedName>
    <definedName name="wrn.Japan_Capers_Ed._.Pub." localSheetId="24" hidden="1">{"Japan_Capers_Ed_Pub",#N/A,FALSE,"DI 2 YEAR MASTER SCHEDULE"}</definedName>
    <definedName name="wrn.Japan_Capers_Ed._.Pub." localSheetId="25" hidden="1">{"Japan_Capers_Ed_Pub",#N/A,FALSE,"DI 2 YEAR MASTER SCHEDULE"}</definedName>
    <definedName name="wrn.Japan_Capers_Ed._.Pub." localSheetId="28" hidden="1">{"Japan_Capers_Ed_Pub",#N/A,FALSE,"DI 2 YEAR MASTER SCHEDULE"}</definedName>
    <definedName name="wrn.Japan_Capers_Ed._.Pub." localSheetId="29" hidden="1">{"Japan_Capers_Ed_Pub",#N/A,FALSE,"DI 2 YEAR MASTER SCHEDULE"}</definedName>
    <definedName name="wrn.Japan_Capers_Ed._.Pub." localSheetId="31" hidden="1">{"Japan_Capers_Ed_Pub",#N/A,FALSE,"DI 2 YEAR MASTER SCHEDULE"}</definedName>
    <definedName name="wrn.Japan_Capers_Ed._.Pub." localSheetId="32" hidden="1">{"Japan_Capers_Ed_Pub",#N/A,FALSE,"DI 2 YEAR MASTER SCHEDULE"}</definedName>
    <definedName name="wrn.Japan_Capers_Ed._.Pub." localSheetId="33" hidden="1">{"Japan_Capers_Ed_Pub",#N/A,FALSE,"DI 2 YEAR MASTER SCHEDULE"}</definedName>
    <definedName name="wrn.Japan_Capers_Ed._.Pub." localSheetId="36" hidden="1">{"Japan_Capers_Ed_Pub",#N/A,FALSE,"DI 2 YEAR MASTER SCHEDULE"}</definedName>
    <definedName name="wrn.Japan_Capers_Ed._.Pub." localSheetId="38" hidden="1">{"Japan_Capers_Ed_Pub",#N/A,FALSE,"DI 2 YEAR MASTER SCHEDULE"}</definedName>
    <definedName name="wrn.Japan_Capers_Ed._.Pub." localSheetId="39" hidden="1">{"Japan_Capers_Ed_Pub",#N/A,FALSE,"DI 2 YEAR MASTER SCHEDULE"}</definedName>
    <definedName name="wrn.Japan_Capers_Ed._.Pub." hidden="1">{"Japan_Capers_Ed_Pub",#N/A,FALSE,"DI 2 YEAR MASTER SCHEDULE"}</definedName>
    <definedName name="wrn.Priority._.list." localSheetId="3" hidden="1">{#N/A,#N/A,FALSE,"DI 2 YEAR MASTER SCHEDULE"}</definedName>
    <definedName name="wrn.Priority._.list." localSheetId="5" hidden="1">{#N/A,#N/A,FALSE,"DI 2 YEAR MASTER SCHEDULE"}</definedName>
    <definedName name="wrn.Priority._.list." localSheetId="6" hidden="1">{#N/A,#N/A,FALSE,"DI 2 YEAR MASTER SCHEDULE"}</definedName>
    <definedName name="wrn.Priority._.list." localSheetId="11" hidden="1">{#N/A,#N/A,FALSE,"DI 2 YEAR MASTER SCHEDULE"}</definedName>
    <definedName name="wrn.Priority._.list." localSheetId="20" hidden="1">{#N/A,#N/A,FALSE,"DI 2 YEAR MASTER SCHEDULE"}</definedName>
    <definedName name="wrn.Priority._.list." localSheetId="21" hidden="1">{#N/A,#N/A,FALSE,"DI 2 YEAR MASTER SCHEDULE"}</definedName>
    <definedName name="wrn.Priority._.list." localSheetId="22" hidden="1">{#N/A,#N/A,FALSE,"DI 2 YEAR MASTER SCHEDULE"}</definedName>
    <definedName name="wrn.Priority._.list." localSheetId="23" hidden="1">{#N/A,#N/A,FALSE,"DI 2 YEAR MASTER SCHEDULE"}</definedName>
    <definedName name="wrn.Priority._.list." localSheetId="24" hidden="1">{#N/A,#N/A,FALSE,"DI 2 YEAR MASTER SCHEDULE"}</definedName>
    <definedName name="wrn.Priority._.list." localSheetId="25" hidden="1">{#N/A,#N/A,FALSE,"DI 2 YEAR MASTER SCHEDULE"}</definedName>
    <definedName name="wrn.Priority._.list." localSheetId="28" hidden="1">{#N/A,#N/A,FALSE,"DI 2 YEAR MASTER SCHEDULE"}</definedName>
    <definedName name="wrn.Priority._.list." localSheetId="29" hidden="1">{#N/A,#N/A,FALSE,"DI 2 YEAR MASTER SCHEDULE"}</definedName>
    <definedName name="wrn.Priority._.list." localSheetId="31" hidden="1">{#N/A,#N/A,FALSE,"DI 2 YEAR MASTER SCHEDULE"}</definedName>
    <definedName name="wrn.Priority._.list." localSheetId="32" hidden="1">{#N/A,#N/A,FALSE,"DI 2 YEAR MASTER SCHEDULE"}</definedName>
    <definedName name="wrn.Priority._.list." localSheetId="33" hidden="1">{#N/A,#N/A,FALSE,"DI 2 YEAR MASTER SCHEDULE"}</definedName>
    <definedName name="wrn.Priority._.list." localSheetId="36" hidden="1">{#N/A,#N/A,FALSE,"DI 2 YEAR MASTER SCHEDULE"}</definedName>
    <definedName name="wrn.Priority._.list." localSheetId="38" hidden="1">{#N/A,#N/A,FALSE,"DI 2 YEAR MASTER SCHEDULE"}</definedName>
    <definedName name="wrn.Priority._.list." localSheetId="39" hidden="1">{#N/A,#N/A,FALSE,"DI 2 YEAR MASTER SCHEDULE"}</definedName>
    <definedName name="wrn.Priority._.list." hidden="1">{#N/A,#N/A,FALSE,"DI 2 YEAR MASTER SCHEDULE"}</definedName>
    <definedName name="wrn.Prjcted._.Mnthly._.Qtys." localSheetId="3" hidden="1">{#N/A,#N/A,FALSE,"PRJCTED MNTHLY QTY's"}</definedName>
    <definedName name="wrn.Prjcted._.Mnthly._.Qtys." localSheetId="5" hidden="1">{#N/A,#N/A,FALSE,"PRJCTED MNTHLY QTY's"}</definedName>
    <definedName name="wrn.Prjcted._.Mnthly._.Qtys." localSheetId="6" hidden="1">{#N/A,#N/A,FALSE,"PRJCTED MNTHLY QTY's"}</definedName>
    <definedName name="wrn.Prjcted._.Mnthly._.Qtys." localSheetId="11" hidden="1">{#N/A,#N/A,FALSE,"PRJCTED MNTHLY QTY's"}</definedName>
    <definedName name="wrn.Prjcted._.Mnthly._.Qtys." localSheetId="20" hidden="1">{#N/A,#N/A,FALSE,"PRJCTED MNTHLY QTY's"}</definedName>
    <definedName name="wrn.Prjcted._.Mnthly._.Qtys." localSheetId="21" hidden="1">{#N/A,#N/A,FALSE,"PRJCTED MNTHLY QTY's"}</definedName>
    <definedName name="wrn.Prjcted._.Mnthly._.Qtys." localSheetId="22" hidden="1">{#N/A,#N/A,FALSE,"PRJCTED MNTHLY QTY's"}</definedName>
    <definedName name="wrn.Prjcted._.Mnthly._.Qtys." localSheetId="23" hidden="1">{#N/A,#N/A,FALSE,"PRJCTED MNTHLY QTY's"}</definedName>
    <definedName name="wrn.Prjcted._.Mnthly._.Qtys." localSheetId="24" hidden="1">{#N/A,#N/A,FALSE,"PRJCTED MNTHLY QTY's"}</definedName>
    <definedName name="wrn.Prjcted._.Mnthly._.Qtys." localSheetId="25" hidden="1">{#N/A,#N/A,FALSE,"PRJCTED MNTHLY QTY's"}</definedName>
    <definedName name="wrn.Prjcted._.Mnthly._.Qtys." localSheetId="28" hidden="1">{#N/A,#N/A,FALSE,"PRJCTED MNTHLY QTY's"}</definedName>
    <definedName name="wrn.Prjcted._.Mnthly._.Qtys." localSheetId="29" hidden="1">{#N/A,#N/A,FALSE,"PRJCTED MNTHLY QTY's"}</definedName>
    <definedName name="wrn.Prjcted._.Mnthly._.Qtys." localSheetId="31" hidden="1">{#N/A,#N/A,FALSE,"PRJCTED MNTHLY QTY's"}</definedName>
    <definedName name="wrn.Prjcted._.Mnthly._.Qtys." localSheetId="32" hidden="1">{#N/A,#N/A,FALSE,"PRJCTED MNTHLY QTY's"}</definedName>
    <definedName name="wrn.Prjcted._.Mnthly._.Qtys." localSheetId="33" hidden="1">{#N/A,#N/A,FALSE,"PRJCTED MNTHLY QTY's"}</definedName>
    <definedName name="wrn.Prjcted._.Mnthly._.Qtys." localSheetId="36" hidden="1">{#N/A,#N/A,FALSE,"PRJCTED MNTHLY QTY's"}</definedName>
    <definedName name="wrn.Prjcted._.Mnthly._.Qtys." localSheetId="38" hidden="1">{#N/A,#N/A,FALSE,"PRJCTED MNTHLY QTY's"}</definedName>
    <definedName name="wrn.Prjcted._.Mnthly._.Qtys." localSheetId="39" hidden="1">{#N/A,#N/A,FALSE,"PRJCTED MNTHLY QTY's"}</definedName>
    <definedName name="wrn.Prjcted._.Mnthly._.Qtys." hidden="1">{#N/A,#N/A,FALSE,"PRJCTED MNTHLY QTY's"}</definedName>
    <definedName name="wrn.Prjcted._.Qtrly._.Dollars." localSheetId="3" hidden="1">{#N/A,#N/A,FALSE,"PRJCTED QTRLY $'s"}</definedName>
    <definedName name="wrn.Prjcted._.Qtrly._.Dollars." localSheetId="5" hidden="1">{#N/A,#N/A,FALSE,"PRJCTED QTRLY $'s"}</definedName>
    <definedName name="wrn.Prjcted._.Qtrly._.Dollars." localSheetId="6" hidden="1">{#N/A,#N/A,FALSE,"PRJCTED QTRLY $'s"}</definedName>
    <definedName name="wrn.Prjcted._.Qtrly._.Dollars." localSheetId="11" hidden="1">{#N/A,#N/A,FALSE,"PRJCTED QTRLY $'s"}</definedName>
    <definedName name="wrn.Prjcted._.Qtrly._.Dollars." localSheetId="20" hidden="1">{#N/A,#N/A,FALSE,"PRJCTED QTRLY $'s"}</definedName>
    <definedName name="wrn.Prjcted._.Qtrly._.Dollars." localSheetId="21" hidden="1">{#N/A,#N/A,FALSE,"PRJCTED QTRLY $'s"}</definedName>
    <definedName name="wrn.Prjcted._.Qtrly._.Dollars." localSheetId="22" hidden="1">{#N/A,#N/A,FALSE,"PRJCTED QTRLY $'s"}</definedName>
    <definedName name="wrn.Prjcted._.Qtrly._.Dollars." localSheetId="23" hidden="1">{#N/A,#N/A,FALSE,"PRJCTED QTRLY $'s"}</definedName>
    <definedName name="wrn.Prjcted._.Qtrly._.Dollars." localSheetId="24" hidden="1">{#N/A,#N/A,FALSE,"PRJCTED QTRLY $'s"}</definedName>
    <definedName name="wrn.Prjcted._.Qtrly._.Dollars." localSheetId="25" hidden="1">{#N/A,#N/A,FALSE,"PRJCTED QTRLY $'s"}</definedName>
    <definedName name="wrn.Prjcted._.Qtrly._.Dollars." localSheetId="28" hidden="1">{#N/A,#N/A,FALSE,"PRJCTED QTRLY $'s"}</definedName>
    <definedName name="wrn.Prjcted._.Qtrly._.Dollars." localSheetId="29" hidden="1">{#N/A,#N/A,FALSE,"PRJCTED QTRLY $'s"}</definedName>
    <definedName name="wrn.Prjcted._.Qtrly._.Dollars." localSheetId="31" hidden="1">{#N/A,#N/A,FALSE,"PRJCTED QTRLY $'s"}</definedName>
    <definedName name="wrn.Prjcted._.Qtrly._.Dollars." localSheetId="32" hidden="1">{#N/A,#N/A,FALSE,"PRJCTED QTRLY $'s"}</definedName>
    <definedName name="wrn.Prjcted._.Qtrly._.Dollars." localSheetId="33" hidden="1">{#N/A,#N/A,FALSE,"PRJCTED QTRLY $'s"}</definedName>
    <definedName name="wrn.Prjcted._.Qtrly._.Dollars." localSheetId="36" hidden="1">{#N/A,#N/A,FALSE,"PRJCTED QTRLY $'s"}</definedName>
    <definedName name="wrn.Prjcted._.Qtrly._.Dollars." localSheetId="38" hidden="1">{#N/A,#N/A,FALSE,"PRJCTED QTRLY $'s"}</definedName>
    <definedName name="wrn.Prjcted._.Qtrly._.Dollars." localSheetId="39" hidden="1">{#N/A,#N/A,FALSE,"PRJCTED QTRLY $'s"}</definedName>
    <definedName name="wrn.Prjcted._.Qtrly._.Dollars." hidden="1">{#N/A,#N/A,FALSE,"PRJCTED QTRLY $'s"}</definedName>
    <definedName name="wrn.Prjcted._.Qtrly._.Qtys." localSheetId="3" hidden="1">{#N/A,#N/A,FALSE,"PRJCTED QTRLY QTY's"}</definedName>
    <definedName name="wrn.Prjcted._.Qtrly._.Qtys." localSheetId="5" hidden="1">{#N/A,#N/A,FALSE,"PRJCTED QTRLY QTY's"}</definedName>
    <definedName name="wrn.Prjcted._.Qtrly._.Qtys." localSheetId="6" hidden="1">{#N/A,#N/A,FALSE,"PRJCTED QTRLY QTY's"}</definedName>
    <definedName name="wrn.Prjcted._.Qtrly._.Qtys." localSheetId="11" hidden="1">{#N/A,#N/A,FALSE,"PRJCTED QTRLY QTY's"}</definedName>
    <definedName name="wrn.Prjcted._.Qtrly._.Qtys." localSheetId="20" hidden="1">{#N/A,#N/A,FALSE,"PRJCTED QTRLY QTY's"}</definedName>
    <definedName name="wrn.Prjcted._.Qtrly._.Qtys." localSheetId="21" hidden="1">{#N/A,#N/A,FALSE,"PRJCTED QTRLY QTY's"}</definedName>
    <definedName name="wrn.Prjcted._.Qtrly._.Qtys." localSheetId="22" hidden="1">{#N/A,#N/A,FALSE,"PRJCTED QTRLY QTY's"}</definedName>
    <definedName name="wrn.Prjcted._.Qtrly._.Qtys." localSheetId="23" hidden="1">{#N/A,#N/A,FALSE,"PRJCTED QTRLY QTY's"}</definedName>
    <definedName name="wrn.Prjcted._.Qtrly._.Qtys." localSheetId="24" hidden="1">{#N/A,#N/A,FALSE,"PRJCTED QTRLY QTY's"}</definedName>
    <definedName name="wrn.Prjcted._.Qtrly._.Qtys." localSheetId="25" hidden="1">{#N/A,#N/A,FALSE,"PRJCTED QTRLY QTY's"}</definedName>
    <definedName name="wrn.Prjcted._.Qtrly._.Qtys." localSheetId="28" hidden="1">{#N/A,#N/A,FALSE,"PRJCTED QTRLY QTY's"}</definedName>
    <definedName name="wrn.Prjcted._.Qtrly._.Qtys." localSheetId="29" hidden="1">{#N/A,#N/A,FALSE,"PRJCTED QTRLY QTY's"}</definedName>
    <definedName name="wrn.Prjcted._.Qtrly._.Qtys." localSheetId="31" hidden="1">{#N/A,#N/A,FALSE,"PRJCTED QTRLY QTY's"}</definedName>
    <definedName name="wrn.Prjcted._.Qtrly._.Qtys." localSheetId="32" hidden="1">{#N/A,#N/A,FALSE,"PRJCTED QTRLY QTY's"}</definedName>
    <definedName name="wrn.Prjcted._.Qtrly._.Qtys." localSheetId="33" hidden="1">{#N/A,#N/A,FALSE,"PRJCTED QTRLY QTY's"}</definedName>
    <definedName name="wrn.Prjcted._.Qtrly._.Qtys." localSheetId="36" hidden="1">{#N/A,#N/A,FALSE,"PRJCTED QTRLY QTY's"}</definedName>
    <definedName name="wrn.Prjcted._.Qtrly._.Qtys." localSheetId="38" hidden="1">{#N/A,#N/A,FALSE,"PRJCTED QTRLY QTY's"}</definedName>
    <definedName name="wrn.Prjcted._.Qtrly._.Qtys." localSheetId="39" hidden="1">{#N/A,#N/A,FALSE,"PRJCTED QTRLY QTY's"}</definedName>
    <definedName name="wrn.Prjcted._.Qtrly._.Qtys." hidden="1">{#N/A,#N/A,FALSE,"PRJCTED QTRLY QTY's"}</definedName>
    <definedName name="wvu.CapersView." localSheetId="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4"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4"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4"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localSheetId="3" hidden="1">[7]lookup_trend!$D$2:$D$14</definedName>
    <definedName name="x" localSheetId="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31" hidden="1">[8]lookup_trend!$D$2:$D$14</definedName>
    <definedName name="x" localSheetId="32" hidden="1">[8]lookup_trend!$D$2:$D$14</definedName>
    <definedName name="x" hidden="1">[8]lookup_trend!$D$2:$D$14</definedName>
    <definedName name="XDDDD" localSheetId="11" hidden="1">[1]MASTER!#REF!</definedName>
    <definedName name="XDDDD" localSheetId="23" hidden="1">[1]MASTER!#REF!</definedName>
    <definedName name="XDDDD" localSheetId="24" hidden="1">[1]MASTER!#REF!</definedName>
    <definedName name="XDDDD" localSheetId="25" hidden="1">[1]MASTER!#REF!</definedName>
    <definedName name="XDDDD" localSheetId="29" hidden="1">[1]MASTER!#REF!</definedName>
    <definedName name="XDDDD" localSheetId="36" hidden="1">[1]MASTER!#REF!</definedName>
    <definedName name="XDDDD" localSheetId="39" hidden="1">[1]MASTER!#REF!</definedName>
    <definedName name="XDDDD" hidden="1">[1]MASTER!#REF!</definedName>
    <definedName name="XXX" localSheetId="3" hidden="1">{"'PRODUCTIONCOST SHEET'!$B$3:$G$48"}</definedName>
    <definedName name="XXX" localSheetId="5" hidden="1">{"'PRODUCTIONCOST SHEET'!$B$3:$G$48"}</definedName>
    <definedName name="XXX" localSheetId="6" hidden="1">{"'PRODUCTIONCOST SHEET'!$B$3:$G$48"}</definedName>
    <definedName name="XXX" localSheetId="11" hidden="1">{"'PRODUCTIONCOST SHEET'!$B$3:$G$48"}</definedName>
    <definedName name="XXX" localSheetId="20" hidden="1">{"'PRODUCTIONCOST SHEET'!$B$3:$G$48"}</definedName>
    <definedName name="XXX" localSheetId="23" hidden="1">{"'PRODUCTIONCOST SHEET'!$B$3:$G$48"}</definedName>
    <definedName name="XXX" localSheetId="24" hidden="1">{"'PRODUCTIONCOST SHEET'!$B$3:$G$48"}</definedName>
    <definedName name="XXX" localSheetId="25" hidden="1">{"'PRODUCTIONCOST SHEET'!$B$3:$G$48"}</definedName>
    <definedName name="XXX" localSheetId="28" hidden="1">{"'PRODUCTIONCOST SHEET'!$B$3:$G$48"}</definedName>
    <definedName name="XXX" localSheetId="29" hidden="1">{"'PRODUCTIONCOST SHEET'!$B$3:$G$48"}</definedName>
    <definedName name="XXX" localSheetId="31" hidden="1">{"'PRODUCTIONCOST SHEET'!$B$3:$G$48"}</definedName>
    <definedName name="XXX" localSheetId="32" hidden="1">{"'PRODUCTIONCOST SHEET'!$B$3:$G$48"}</definedName>
    <definedName name="XXX" localSheetId="36" hidden="1">{"'PRODUCTIONCOST SHEET'!$B$3:$G$48"}</definedName>
    <definedName name="XXX" hidden="1">{"'PRODUCTIONCOST SHEET'!$B$3:$G$48"}</definedName>
    <definedName name="Z_9A428CE1_B4D9_11D0_A8AA_0000C071AEE7_.wvu.Cols" hidden="1">[1]MASTER!$A$1:$Q$65536,[1]MASTER!$Y$1:$Z$65536</definedName>
    <definedName name="Z_9A428CE1_B4D9_11D0_A8AA_0000C071AEE7_.wvu.PrintArea" localSheetId="3" hidden="1">#REF!</definedName>
    <definedName name="Z_9A428CE1_B4D9_11D0_A8AA_0000C071AEE7_.wvu.PrintArea" localSheetId="11" hidden="1">#REF!</definedName>
    <definedName name="Z_9A428CE1_B4D9_11D0_A8AA_0000C071AEE7_.wvu.PrintArea" localSheetId="20" hidden="1">#REF!</definedName>
    <definedName name="Z_9A428CE1_B4D9_11D0_A8AA_0000C071AEE7_.wvu.PrintArea" localSheetId="23" hidden="1">#REF!</definedName>
    <definedName name="Z_9A428CE1_B4D9_11D0_A8AA_0000C071AEE7_.wvu.PrintArea" localSheetId="24" hidden="1">#REF!</definedName>
    <definedName name="Z_9A428CE1_B4D9_11D0_A8AA_0000C071AEE7_.wvu.PrintArea" localSheetId="25" hidden="1">#REF!</definedName>
    <definedName name="Z_9A428CE1_B4D9_11D0_A8AA_0000C071AEE7_.wvu.PrintArea" localSheetId="28" hidden="1">#REF!</definedName>
    <definedName name="Z_9A428CE1_B4D9_11D0_A8AA_0000C071AEE7_.wvu.PrintArea" localSheetId="29" hidden="1">#REF!</definedName>
    <definedName name="Z_9A428CE1_B4D9_11D0_A8AA_0000C071AEE7_.wvu.PrintArea" localSheetId="32" hidden="1">#REF!</definedName>
    <definedName name="Z_9A428CE1_B4D9_11D0_A8AA_0000C071AEE7_.wvu.PrintArea" localSheetId="34" hidden="1">#REF!</definedName>
    <definedName name="Z_9A428CE1_B4D9_11D0_A8AA_0000C071AEE7_.wvu.PrintArea" localSheetId="36" hidden="1">#REF!</definedName>
    <definedName name="Z_9A428CE1_B4D9_11D0_A8AA_0000C071AEE7_.wvu.PrintArea" localSheetId="38" hidden="1">#REF!</definedName>
    <definedName name="Z_9A428CE1_B4D9_11D0_A8AA_0000C071AEE7_.wvu.PrintArea" localSheetId="39" hidden="1">#REF!</definedName>
    <definedName name="Z_9A428CE1_B4D9_11D0_A8AA_0000C071AEE7_.wvu.PrintArea" hidden="1">#REF!</definedName>
    <definedName name="Z_9A428CE1_B4D9_11D0_A8AA_0000C071AEE7_.wvu.Rows" localSheetId="3" hidden="1">[1]MASTER!#REF!,[1]MASTER!#REF!,[1]MASTER!#REF!,[1]MASTER!#REF!,[1]MASTER!#REF!,[1]MASTER!#REF!,[1]MASTER!#REF!,[1]MASTER!$A$98:$IV$272</definedName>
    <definedName name="Z_9A428CE1_B4D9_11D0_A8AA_0000C071AEE7_.wvu.Rows" localSheetId="11" hidden="1">[1]MASTER!#REF!,[1]MASTER!#REF!,[1]MASTER!#REF!,[1]MASTER!#REF!,[1]MASTER!#REF!,[1]MASTER!#REF!,[1]MASTER!#REF!,[1]MASTER!$A$98:$IV$272</definedName>
    <definedName name="Z_9A428CE1_B4D9_11D0_A8AA_0000C071AEE7_.wvu.Rows" localSheetId="20" hidden="1">[1]MASTER!#REF!,[1]MASTER!#REF!,[1]MASTER!#REF!,[1]MASTER!#REF!,[1]MASTER!#REF!,[1]MASTER!#REF!,[1]MASTER!#REF!,[1]MASTER!$A$98:$IV$272</definedName>
    <definedName name="Z_9A428CE1_B4D9_11D0_A8AA_0000C071AEE7_.wvu.Rows" localSheetId="23" hidden="1">[1]MASTER!#REF!,[1]MASTER!#REF!,[1]MASTER!#REF!,[1]MASTER!#REF!,[1]MASTER!#REF!,[1]MASTER!#REF!,[1]MASTER!#REF!,[1]MASTER!$A$98:$IV$272</definedName>
    <definedName name="Z_9A428CE1_B4D9_11D0_A8AA_0000C071AEE7_.wvu.Rows" localSheetId="24" hidden="1">[1]MASTER!#REF!,[1]MASTER!#REF!,[1]MASTER!#REF!,[1]MASTER!#REF!,[1]MASTER!#REF!,[1]MASTER!#REF!,[1]MASTER!#REF!,[1]MASTER!$A$98:$IV$272</definedName>
    <definedName name="Z_9A428CE1_B4D9_11D0_A8AA_0000C071AEE7_.wvu.Rows" localSheetId="25" hidden="1">[1]MASTER!#REF!,[1]MASTER!#REF!,[1]MASTER!#REF!,[1]MASTER!#REF!,[1]MASTER!#REF!,[1]MASTER!#REF!,[1]MASTER!#REF!,[1]MASTER!$A$98:$IV$272</definedName>
    <definedName name="Z_9A428CE1_B4D9_11D0_A8AA_0000C071AEE7_.wvu.Rows" localSheetId="28" hidden="1">[1]MASTER!#REF!,[1]MASTER!#REF!,[1]MASTER!#REF!,[1]MASTER!#REF!,[1]MASTER!#REF!,[1]MASTER!#REF!,[1]MASTER!#REF!,[1]MASTER!$A$98:$IV$272</definedName>
    <definedName name="Z_9A428CE1_B4D9_11D0_A8AA_0000C071AEE7_.wvu.Rows" localSheetId="29" hidden="1">[1]MASTER!#REF!,[1]MASTER!#REF!,[1]MASTER!#REF!,[1]MASTER!#REF!,[1]MASTER!#REF!,[1]MASTER!#REF!,[1]MASTER!#REF!,[1]MASTER!$A$98:$IV$272</definedName>
    <definedName name="Z_9A428CE1_B4D9_11D0_A8AA_0000C071AEE7_.wvu.Rows" localSheetId="31" hidden="1">[1]MASTER!#REF!,[1]MASTER!#REF!,[1]MASTER!#REF!,[1]MASTER!#REF!,[1]MASTER!#REF!,[1]MASTER!#REF!,[1]MASTER!#REF!,[1]MASTER!$A$98:$IV$272</definedName>
    <definedName name="Z_9A428CE1_B4D9_11D0_A8AA_0000C071AEE7_.wvu.Rows" localSheetId="32" hidden="1">[1]MASTER!#REF!,[1]MASTER!#REF!,[1]MASTER!#REF!,[1]MASTER!#REF!,[1]MASTER!#REF!,[1]MASTER!#REF!,[1]MASTER!#REF!,[1]MASTER!$A$98:$IV$272</definedName>
    <definedName name="Z_9A428CE1_B4D9_11D0_A8AA_0000C071AEE7_.wvu.Rows" localSheetId="34" hidden="1">[1]MASTER!#REF!,[1]MASTER!#REF!,[1]MASTER!#REF!,[1]MASTER!#REF!,[1]MASTER!#REF!,[1]MASTER!#REF!,[1]MASTER!#REF!,[1]MASTER!$A$98:$IV$272</definedName>
    <definedName name="Z_9A428CE1_B4D9_11D0_A8AA_0000C071AEE7_.wvu.Rows" localSheetId="36" hidden="1">[1]MASTER!#REF!,[1]MASTER!#REF!,[1]MASTER!#REF!,[1]MASTER!#REF!,[1]MASTER!#REF!,[1]MASTER!#REF!,[1]MASTER!#REF!,[1]MASTER!$A$98:$IV$272</definedName>
    <definedName name="Z_9A428CE1_B4D9_11D0_A8AA_0000C071AEE7_.wvu.Rows" localSheetId="38" hidden="1">[1]MASTER!#REF!,[1]MASTER!#REF!,[1]MASTER!#REF!,[1]MASTER!#REF!,[1]MASTER!#REF!,[1]MASTER!#REF!,[1]MASTER!#REF!,[1]MASTER!$A$98:$IV$272</definedName>
    <definedName name="Z_9A428CE1_B4D9_11D0_A8AA_0000C071AEE7_.wvu.Rows" localSheetId="39"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71027"/>
</workbook>
</file>

<file path=xl/calcChain.xml><?xml version="1.0" encoding="utf-8"?>
<calcChain xmlns="http://schemas.openxmlformats.org/spreadsheetml/2006/main">
  <c r="C14" i="128" l="1"/>
  <c r="D14" i="128"/>
  <c r="E14" i="128"/>
  <c r="F4" i="124"/>
  <c r="F5" i="124"/>
  <c r="F6" i="124"/>
  <c r="F7" i="124"/>
  <c r="F8" i="124"/>
  <c r="D21" i="123"/>
  <c r="D4" i="122"/>
  <c r="C9" i="122"/>
  <c r="D9" i="122" s="1"/>
  <c r="I16" i="122"/>
  <c r="I17" i="122" s="1"/>
  <c r="I18" i="122" s="1"/>
  <c r="I19" i="122" s="1"/>
  <c r="I20" i="122" s="1"/>
  <c r="I21" i="122" s="1"/>
  <c r="I22" i="122" s="1"/>
  <c r="I23" i="122" s="1"/>
  <c r="H16" i="122"/>
  <c r="H17" i="122" s="1"/>
  <c r="H18" i="122" s="1"/>
  <c r="H19" i="122" s="1"/>
  <c r="H20" i="122" s="1"/>
  <c r="H21" i="122" s="1"/>
  <c r="H22" i="122" s="1"/>
  <c r="H23" i="122" s="1"/>
  <c r="G16" i="122"/>
  <c r="G17" i="122"/>
  <c r="G18" i="122"/>
  <c r="G19" i="122"/>
  <c r="G20" i="122"/>
  <c r="G21" i="122"/>
  <c r="G22" i="122"/>
  <c r="G23" i="122"/>
  <c r="D3" i="121"/>
  <c r="D4" i="121"/>
  <c r="B6" i="121" s="1"/>
  <c r="G3" i="120"/>
  <c r="B6" i="120" s="1"/>
  <c r="G4" i="120"/>
  <c r="C15" i="119"/>
  <c r="C10" i="122" l="1"/>
  <c r="B21" i="119"/>
  <c r="D10" i="122" l="1"/>
  <c r="C11" i="122"/>
  <c r="B5" i="117"/>
  <c r="D11" i="122" l="1"/>
  <c r="C12" i="122"/>
  <c r="D11" i="116"/>
  <c r="D12" i="116"/>
  <c r="B14" i="116"/>
  <c r="D12" i="122" l="1"/>
  <c r="C13" i="122"/>
  <c r="B15" i="115"/>
  <c r="D15" i="115"/>
  <c r="C15" i="115" l="1"/>
  <c r="E15" i="115"/>
  <c r="D13" i="122"/>
  <c r="C14" i="122"/>
  <c r="F15" i="115"/>
  <c r="B16" i="115"/>
  <c r="E16" i="115" s="1"/>
  <c r="D14" i="122" l="1"/>
  <c r="C15" i="122"/>
  <c r="C16" i="115"/>
  <c r="B17" i="115" s="1"/>
  <c r="E17" i="115" s="1"/>
  <c r="D16" i="115"/>
  <c r="F16" i="115"/>
  <c r="D15" i="122" l="1"/>
  <c r="C16" i="122"/>
  <c r="D17" i="115"/>
  <c r="F17" i="115"/>
  <c r="C17" i="115"/>
  <c r="B18" i="115" s="1"/>
  <c r="E18" i="115" s="1"/>
  <c r="D16" i="122" l="1"/>
  <c r="C17" i="122"/>
  <c r="C18" i="115"/>
  <c r="B19" i="115" s="1"/>
  <c r="D18" i="115"/>
  <c r="D17" i="122" l="1"/>
  <c r="C18" i="122"/>
  <c r="D19" i="115"/>
  <c r="C19" i="115"/>
  <c r="B20" i="115" s="1"/>
  <c r="F18" i="115"/>
  <c r="D18" i="122" l="1"/>
  <c r="C19" i="122"/>
  <c r="E19" i="115"/>
  <c r="F19" i="115"/>
  <c r="C20" i="115"/>
  <c r="B21" i="115" s="1"/>
  <c r="E20" i="115"/>
  <c r="D20" i="115"/>
  <c r="F20" i="115"/>
  <c r="D19" i="122" l="1"/>
  <c r="C20" i="122"/>
  <c r="D21" i="115"/>
  <c r="C21" i="115"/>
  <c r="B22" i="115" s="1"/>
  <c r="D20" i="122" l="1"/>
  <c r="C21" i="122"/>
  <c r="E21" i="115"/>
  <c r="F21" i="115"/>
  <c r="C22" i="115"/>
  <c r="B23" i="115" s="1"/>
  <c r="D22" i="115"/>
  <c r="F22" i="115"/>
  <c r="D21" i="122" l="1"/>
  <c r="C22" i="122"/>
  <c r="E22" i="115"/>
  <c r="D23" i="115"/>
  <c r="C23" i="115"/>
  <c r="B24" i="115" s="1"/>
  <c r="D22" i="122" l="1"/>
  <c r="C23" i="122"/>
  <c r="D23" i="122" s="1"/>
  <c r="C24" i="115"/>
  <c r="B25" i="115" s="1"/>
  <c r="D24" i="115"/>
  <c r="F24" i="115"/>
  <c r="E23" i="115"/>
  <c r="F23" i="115"/>
  <c r="E24" i="115" l="1"/>
  <c r="D25" i="115"/>
  <c r="C25" i="115"/>
  <c r="B26" i="115" s="1"/>
  <c r="C26" i="115" l="1"/>
  <c r="B27" i="115" s="1"/>
  <c r="E26" i="115"/>
  <c r="D26" i="115"/>
  <c r="F26" i="115"/>
  <c r="E25" i="115"/>
  <c r="F25" i="115"/>
  <c r="D27" i="115" l="1"/>
  <c r="C27" i="115"/>
  <c r="B28" i="115" s="1"/>
  <c r="E27" i="115" l="1"/>
  <c r="F27" i="115"/>
  <c r="C28" i="115"/>
  <c r="B29" i="115" s="1"/>
  <c r="D28" i="115"/>
  <c r="G4" i="110"/>
  <c r="G5" i="110"/>
  <c r="G6" i="110"/>
  <c r="G7" i="110"/>
  <c r="G8" i="110"/>
  <c r="G9" i="110"/>
  <c r="G10" i="110"/>
  <c r="G11" i="110"/>
  <c r="G12" i="110"/>
  <c r="G13" i="110"/>
  <c r="G14" i="110"/>
  <c r="G15" i="110"/>
  <c r="G16" i="110"/>
  <c r="G17" i="110"/>
  <c r="G18" i="110"/>
  <c r="B23" i="110"/>
  <c r="B4" i="109"/>
  <c r="B5" i="109"/>
  <c r="B2" i="109"/>
  <c r="B6" i="109"/>
  <c r="B7" i="109"/>
  <c r="B8" i="109"/>
  <c r="B9" i="109"/>
  <c r="B10" i="109"/>
  <c r="B11" i="109"/>
  <c r="B12" i="109"/>
  <c r="B13" i="109"/>
  <c r="B14" i="109"/>
  <c r="B15" i="109"/>
  <c r="B16" i="109"/>
  <c r="B17" i="109"/>
  <c r="B18" i="109"/>
  <c r="B19" i="109"/>
  <c r="B20" i="109"/>
  <c r="B21" i="109"/>
  <c r="B22" i="109"/>
  <c r="B23" i="109"/>
  <c r="F28" i="115" l="1"/>
  <c r="E28" i="115"/>
  <c r="D29" i="115"/>
  <c r="C29" i="115"/>
  <c r="B30" i="115" s="1"/>
  <c r="E29" i="115" l="1"/>
  <c r="F29" i="115"/>
  <c r="C30" i="115"/>
  <c r="B31" i="115" s="1"/>
  <c r="E30" i="115"/>
  <c r="D30" i="115"/>
  <c r="F30" i="115"/>
  <c r="D31" i="115" l="1"/>
  <c r="C31" i="115"/>
  <c r="B32" i="115" s="1"/>
  <c r="E31" i="115" l="1"/>
  <c r="F31" i="115"/>
  <c r="C32" i="115"/>
  <c r="B33" i="115" s="1"/>
  <c r="E32" i="115"/>
  <c r="D32" i="115"/>
  <c r="F32" i="115"/>
  <c r="D33" i="115" l="1"/>
  <c r="C33" i="115"/>
  <c r="B34" i="115" s="1"/>
  <c r="E33" i="115" l="1"/>
  <c r="F33" i="115"/>
  <c r="C34" i="115"/>
  <c r="B35" i="115" s="1"/>
  <c r="D34" i="115"/>
  <c r="F34" i="115"/>
  <c r="D35" i="115" l="1"/>
  <c r="F35" i="115"/>
  <c r="C35" i="115"/>
  <c r="B36" i="115" s="1"/>
  <c r="E35" i="115"/>
  <c r="E34" i="115"/>
  <c r="C36" i="115" l="1"/>
  <c r="B37" i="115" s="1"/>
  <c r="E36" i="115"/>
  <c r="D36" i="115"/>
  <c r="F36" i="115"/>
  <c r="D37" i="115" l="1"/>
  <c r="F37" i="115"/>
  <c r="C37" i="115"/>
  <c r="B38" i="115" s="1"/>
  <c r="E37" i="115"/>
  <c r="C38" i="115" l="1"/>
  <c r="B39" i="115" s="1"/>
  <c r="E38" i="115"/>
  <c r="D38" i="115"/>
  <c r="F38" i="115"/>
  <c r="D39" i="115" l="1"/>
  <c r="F39" i="115"/>
  <c r="C39" i="115"/>
  <c r="B40" i="115" s="1"/>
  <c r="E39" i="115"/>
  <c r="C40" i="115" l="1"/>
  <c r="B41" i="115" s="1"/>
  <c r="E40" i="115"/>
  <c r="D40" i="115"/>
  <c r="F40" i="115"/>
  <c r="D41" i="115" l="1"/>
  <c r="F41" i="115"/>
  <c r="C41" i="115"/>
  <c r="B42" i="115" s="1"/>
  <c r="E41" i="115"/>
  <c r="C42" i="115" l="1"/>
  <c r="B43" i="115" s="1"/>
  <c r="E42" i="115"/>
  <c r="D42" i="115"/>
  <c r="F42" i="115"/>
  <c r="D43" i="115" l="1"/>
  <c r="F43" i="115"/>
  <c r="C43" i="115"/>
  <c r="B44" i="115" s="1"/>
  <c r="E43" i="115"/>
  <c r="C44" i="115" l="1"/>
  <c r="B45" i="115" s="1"/>
  <c r="E44" i="115"/>
  <c r="D44" i="115"/>
  <c r="F44" i="115"/>
  <c r="D45" i="115" l="1"/>
  <c r="F45" i="115"/>
  <c r="C45" i="115"/>
  <c r="B46" i="115" s="1"/>
  <c r="E45" i="115"/>
  <c r="C46" i="115" l="1"/>
  <c r="B47" i="115" s="1"/>
  <c r="E46" i="115"/>
  <c r="D46" i="115"/>
  <c r="F46" i="115"/>
  <c r="D47" i="115" l="1"/>
  <c r="F47" i="115"/>
  <c r="C47" i="115"/>
  <c r="B48" i="115" s="1"/>
  <c r="E47" i="115"/>
  <c r="C48" i="115" l="1"/>
  <c r="B49" i="115" s="1"/>
  <c r="E48" i="115"/>
  <c r="D48" i="115"/>
  <c r="F48" i="115"/>
  <c r="D49" i="115" l="1"/>
  <c r="C49" i="115"/>
  <c r="B50" i="115" s="1"/>
  <c r="F49" i="115"/>
  <c r="E49" i="115"/>
  <c r="C50" i="115" l="1"/>
  <c r="B51" i="115" s="1"/>
  <c r="E50" i="115"/>
  <c r="D50" i="115"/>
  <c r="F50" i="115"/>
  <c r="D51" i="115" l="1"/>
  <c r="F51" i="115"/>
  <c r="C51" i="115"/>
  <c r="B52" i="115" s="1"/>
  <c r="E51" i="115"/>
  <c r="C52" i="115" l="1"/>
  <c r="B53" i="115" s="1"/>
  <c r="E52" i="115"/>
  <c r="D52" i="115"/>
  <c r="F52" i="115"/>
  <c r="D53" i="115" l="1"/>
  <c r="F53" i="115"/>
  <c r="C53" i="115"/>
  <c r="B54" i="115" s="1"/>
  <c r="E53" i="115"/>
  <c r="C54" i="115" l="1"/>
  <c r="B55" i="115" s="1"/>
  <c r="E54" i="115"/>
  <c r="D54" i="115"/>
  <c r="F54" i="115"/>
  <c r="D55" i="115" l="1"/>
  <c r="F55" i="115"/>
  <c r="C55" i="115"/>
  <c r="B56" i="115" s="1"/>
  <c r="E55" i="115"/>
  <c r="C56" i="115" l="1"/>
  <c r="B57" i="115" s="1"/>
  <c r="E56" i="115"/>
  <c r="D56" i="115"/>
  <c r="F56" i="115"/>
  <c r="M17" i="96"/>
  <c r="N17" i="96"/>
  <c r="D57" i="115" l="1"/>
  <c r="F57" i="115"/>
  <c r="C57" i="115"/>
  <c r="B58" i="115" s="1"/>
  <c r="E57" i="115"/>
  <c r="D12" i="107"/>
  <c r="F12" i="107"/>
  <c r="F13" i="107"/>
  <c r="C58" i="115" l="1"/>
  <c r="B59" i="115" s="1"/>
  <c r="E58" i="115"/>
  <c r="D58" i="115"/>
  <c r="F58" i="115"/>
  <c r="E5" i="106"/>
  <c r="E6" i="106"/>
  <c r="E7" i="106"/>
  <c r="E8" i="106"/>
  <c r="E9" i="106"/>
  <c r="E10" i="106"/>
  <c r="E11" i="106"/>
  <c r="E12" i="106"/>
  <c r="E13" i="106"/>
  <c r="E14" i="106"/>
  <c r="E15" i="106"/>
  <c r="E16" i="106"/>
  <c r="D59" i="115" l="1"/>
  <c r="F59" i="115"/>
  <c r="C59" i="115"/>
  <c r="B60" i="115" s="1"/>
  <c r="E59" i="115"/>
  <c r="C60" i="115" l="1"/>
  <c r="B61" i="115" s="1"/>
  <c r="E60" i="115"/>
  <c r="D60" i="115"/>
  <c r="F60" i="115"/>
  <c r="E204" i="99"/>
  <c r="D61" i="115" l="1"/>
  <c r="F61" i="115"/>
  <c r="C61" i="115"/>
  <c r="B62" i="115" s="1"/>
  <c r="E61" i="115"/>
  <c r="H12" i="97"/>
  <c r="H11" i="97"/>
  <c r="H10" i="97"/>
  <c r="H9" i="97"/>
  <c r="H8" i="97"/>
  <c r="H7" i="97"/>
  <c r="H6" i="97"/>
  <c r="H5" i="97"/>
  <c r="H5" i="96"/>
  <c r="M5" i="96"/>
  <c r="N5" i="96"/>
  <c r="M6" i="96"/>
  <c r="N6" i="96"/>
  <c r="M7" i="96"/>
  <c r="N7" i="96"/>
  <c r="M8" i="96"/>
  <c r="N8" i="96"/>
  <c r="M9" i="96"/>
  <c r="N9" i="96"/>
  <c r="M10" i="96"/>
  <c r="N10" i="96"/>
  <c r="M11" i="96"/>
  <c r="N11" i="96"/>
  <c r="M12" i="96"/>
  <c r="N12" i="96"/>
  <c r="M13" i="96"/>
  <c r="N13" i="96"/>
  <c r="M14" i="96"/>
  <c r="N14" i="96"/>
  <c r="M15" i="96"/>
  <c r="N15" i="96"/>
  <c r="M16" i="96"/>
  <c r="N16" i="96"/>
  <c r="D17" i="96"/>
  <c r="E17" i="94"/>
  <c r="E16" i="94"/>
  <c r="E15" i="94"/>
  <c r="E14" i="94"/>
  <c r="E13" i="94"/>
  <c r="E12" i="94"/>
  <c r="E11" i="94"/>
  <c r="E10" i="94"/>
  <c r="I9" i="94"/>
  <c r="H9" i="94"/>
  <c r="E9" i="94"/>
  <c r="I8" i="94"/>
  <c r="H8" i="94"/>
  <c r="E8" i="94"/>
  <c r="G17" i="93"/>
  <c r="G16" i="93"/>
  <c r="G15" i="93"/>
  <c r="G14" i="93"/>
  <c r="G13" i="93"/>
  <c r="G12" i="93"/>
  <c r="G11" i="93"/>
  <c r="G10" i="93"/>
  <c r="G9" i="93"/>
  <c r="G8" i="93"/>
  <c r="E3" i="90"/>
  <c r="C5" i="90"/>
  <c r="L5" i="90"/>
  <c r="C6" i="90"/>
  <c r="L6" i="90"/>
  <c r="C7" i="90"/>
  <c r="L7" i="90"/>
  <c r="C8" i="90"/>
  <c r="L8" i="90"/>
  <c r="C9" i="90"/>
  <c r="L9" i="90"/>
  <c r="C10" i="90"/>
  <c r="L10" i="90"/>
  <c r="C11" i="90"/>
  <c r="L11" i="90"/>
  <c r="C12" i="90"/>
  <c r="L12" i="90"/>
  <c r="C13" i="90"/>
  <c r="L13" i="90"/>
  <c r="C14" i="90"/>
  <c r="L14" i="90"/>
  <c r="C15" i="90"/>
  <c r="L15" i="90"/>
  <c r="C16" i="90"/>
  <c r="L16" i="90"/>
  <c r="E17" i="90"/>
  <c r="F17" i="90"/>
  <c r="G17" i="90"/>
  <c r="H17" i="90"/>
  <c r="I17" i="90"/>
  <c r="J17" i="90"/>
  <c r="K17" i="90"/>
  <c r="L17" i="90"/>
  <c r="D11" i="59"/>
  <c r="C62" i="115" l="1"/>
  <c r="B63" i="115" s="1"/>
  <c r="E62" i="115"/>
  <c r="D62" i="115"/>
  <c r="F62" i="115"/>
  <c r="I10" i="94"/>
  <c r="D63" i="115" l="1"/>
  <c r="F63" i="115"/>
  <c r="C63" i="115"/>
  <c r="B64" i="115" s="1"/>
  <c r="E63" i="115"/>
  <c r="D12" i="87"/>
  <c r="F13" i="87" s="1"/>
  <c r="C64" i="115" l="1"/>
  <c r="B65" i="115" s="1"/>
  <c r="E64" i="115"/>
  <c r="D64" i="115"/>
  <c r="F64" i="115"/>
  <c r="F12" i="87"/>
  <c r="D65" i="115" l="1"/>
  <c r="F65" i="115"/>
  <c r="C65" i="115"/>
  <c r="B66" i="115" s="1"/>
  <c r="E65" i="115"/>
  <c r="C10" i="78"/>
  <c r="B11" i="78"/>
  <c r="F3" i="77"/>
  <c r="F4" i="77"/>
  <c r="F5" i="77"/>
  <c r="E9" i="77"/>
  <c r="F9" i="77" s="1"/>
  <c r="E10" i="77"/>
  <c r="F10" i="77" s="1"/>
  <c r="E11" i="77"/>
  <c r="F11" i="77" s="1"/>
  <c r="E12" i="77"/>
  <c r="F12" i="77" s="1"/>
  <c r="E13" i="77"/>
  <c r="F13" i="77" s="1"/>
  <c r="C14" i="77"/>
  <c r="D14" i="77"/>
  <c r="C66" i="115" l="1"/>
  <c r="B67" i="115" s="1"/>
  <c r="E66" i="115"/>
  <c r="D66" i="115"/>
  <c r="F66" i="115"/>
  <c r="E14" i="77"/>
  <c r="F14" i="77" s="1"/>
  <c r="G14" i="77" s="1"/>
  <c r="C11" i="78"/>
  <c r="B12" i="78"/>
  <c r="B13" i="78" s="1"/>
  <c r="B14" i="78" s="1"/>
  <c r="B15" i="78" s="1"/>
  <c r="B16" i="78" s="1"/>
  <c r="B17" i="78" s="1"/>
  <c r="B18" i="78" s="1"/>
  <c r="B19" i="78" s="1"/>
  <c r="D67" i="115" l="1"/>
  <c r="F67" i="115"/>
  <c r="C67" i="115"/>
  <c r="B68" i="115" s="1"/>
  <c r="E67" i="115"/>
  <c r="C12" i="78"/>
  <c r="C13" i="78" s="1"/>
  <c r="C14" i="78" s="1"/>
  <c r="C15" i="78" s="1"/>
  <c r="C16" i="78" s="1"/>
  <c r="C17" i="78" s="1"/>
  <c r="C18" i="78" s="1"/>
  <c r="C19" i="78" s="1"/>
  <c r="B20" i="78"/>
  <c r="H14" i="77"/>
  <c r="C68" i="115" l="1"/>
  <c r="B69" i="115" s="1"/>
  <c r="E68" i="115"/>
  <c r="D68" i="115"/>
  <c r="F68" i="115"/>
  <c r="D20" i="78"/>
  <c r="C20" i="78"/>
  <c r="B21" i="78"/>
  <c r="D69" i="115" l="1"/>
  <c r="F69" i="115"/>
  <c r="C69" i="115"/>
  <c r="B70" i="115" s="1"/>
  <c r="E69" i="115"/>
  <c r="C21" i="78"/>
  <c r="D21" i="78"/>
  <c r="B22" i="78"/>
  <c r="C70" i="115" l="1"/>
  <c r="B71" i="115" s="1"/>
  <c r="E70" i="115"/>
  <c r="D70" i="115"/>
  <c r="F70" i="115"/>
  <c r="C22" i="78"/>
  <c r="D22" i="78"/>
  <c r="B23" i="78"/>
  <c r="D71" i="115" l="1"/>
  <c r="F71" i="115"/>
  <c r="C71" i="115"/>
  <c r="B72" i="115" s="1"/>
  <c r="E71" i="115"/>
  <c r="C23" i="78"/>
  <c r="D23" i="78"/>
  <c r="B24" i="78"/>
  <c r="C72" i="115" l="1"/>
  <c r="B73" i="115" s="1"/>
  <c r="E72" i="115"/>
  <c r="D72" i="115"/>
  <c r="F72" i="115"/>
  <c r="B25" i="78"/>
  <c r="C24" i="78"/>
  <c r="D24" i="78"/>
  <c r="D73" i="115" l="1"/>
  <c r="F73" i="115"/>
  <c r="C73" i="115"/>
  <c r="B74" i="115" s="1"/>
  <c r="E73" i="115"/>
  <c r="C25" i="78"/>
  <c r="D25" i="78"/>
  <c r="B26" i="78"/>
  <c r="C74" i="115" l="1"/>
  <c r="B75" i="115" s="1"/>
  <c r="E74" i="115"/>
  <c r="D74" i="115"/>
  <c r="F74" i="115"/>
  <c r="D26" i="78"/>
  <c r="B27" i="78"/>
  <c r="C26" i="78"/>
  <c r="D75" i="115" l="1"/>
  <c r="F75" i="115"/>
  <c r="C75" i="115"/>
  <c r="B76" i="115" s="1"/>
  <c r="E75" i="115"/>
  <c r="C27" i="78"/>
  <c r="D27" i="78"/>
  <c r="B28" i="78"/>
  <c r="C76" i="115" l="1"/>
  <c r="B77" i="115" s="1"/>
  <c r="E76" i="115"/>
  <c r="D76" i="115"/>
  <c r="F76" i="115"/>
  <c r="D28" i="78"/>
  <c r="B29" i="78"/>
  <c r="C28" i="78"/>
  <c r="D77" i="115" l="1"/>
  <c r="F77" i="115"/>
  <c r="C77" i="115"/>
  <c r="B78" i="115" s="1"/>
  <c r="E77" i="115"/>
  <c r="B30" i="78"/>
  <c r="C29" i="78"/>
  <c r="D29" i="78"/>
  <c r="C78" i="115" l="1"/>
  <c r="B79" i="115" s="1"/>
  <c r="E78" i="115"/>
  <c r="D78" i="115"/>
  <c r="F78" i="115"/>
  <c r="D30" i="78"/>
  <c r="B31" i="78"/>
  <c r="C30" i="78"/>
  <c r="D79" i="115" l="1"/>
  <c r="F79" i="115"/>
  <c r="C79" i="115"/>
  <c r="B80" i="115" s="1"/>
  <c r="E79" i="115"/>
  <c r="C31" i="78"/>
  <c r="D31" i="78"/>
  <c r="B32" i="78"/>
  <c r="C80" i="115" l="1"/>
  <c r="B81" i="115" s="1"/>
  <c r="E80" i="115"/>
  <c r="D80" i="115"/>
  <c r="F80" i="115"/>
  <c r="D32" i="78"/>
  <c r="B33" i="78"/>
  <c r="C32" i="78"/>
  <c r="D81" i="115" l="1"/>
  <c r="F81" i="115"/>
  <c r="C81" i="115"/>
  <c r="B82" i="115" s="1"/>
  <c r="E81" i="115"/>
  <c r="C33" i="78"/>
  <c r="D33" i="78"/>
  <c r="B34" i="78"/>
  <c r="C82" i="115" l="1"/>
  <c r="B83" i="115" s="1"/>
  <c r="E82" i="115"/>
  <c r="F82" i="115"/>
  <c r="D82" i="115"/>
  <c r="B35" i="78"/>
  <c r="C34" i="78"/>
  <c r="D34" i="78"/>
  <c r="D83" i="115" l="1"/>
  <c r="F83" i="115"/>
  <c r="C83" i="115"/>
  <c r="B84" i="115" s="1"/>
  <c r="E83" i="115"/>
  <c r="C35" i="78"/>
  <c r="D35" i="78"/>
  <c r="B36" i="78"/>
  <c r="C84" i="115" l="1"/>
  <c r="B85" i="115" s="1"/>
  <c r="E84" i="115"/>
  <c r="D84" i="115"/>
  <c r="F84" i="115"/>
  <c r="D36" i="78"/>
  <c r="B37" i="78"/>
  <c r="C36" i="78"/>
  <c r="D85" i="115" l="1"/>
  <c r="F85" i="115"/>
  <c r="C85" i="115"/>
  <c r="B86" i="115" s="1"/>
  <c r="E85" i="115"/>
  <c r="C37" i="78"/>
  <c r="B38" i="78"/>
  <c r="D37" i="78"/>
  <c r="C86" i="115" l="1"/>
  <c r="B87" i="115" s="1"/>
  <c r="E86" i="115"/>
  <c r="D86" i="115"/>
  <c r="F86" i="115"/>
  <c r="D38" i="78"/>
  <c r="C38" i="78"/>
  <c r="B39" i="78"/>
  <c r="C16" i="73"/>
  <c r="D15" i="73"/>
  <c r="D14" i="73"/>
  <c r="D13" i="73"/>
  <c r="D12" i="73"/>
  <c r="D11" i="73"/>
  <c r="D10" i="73"/>
  <c r="D9" i="73"/>
  <c r="D8" i="73"/>
  <c r="D7" i="73"/>
  <c r="D6" i="73"/>
  <c r="D5" i="73"/>
  <c r="D4" i="73"/>
  <c r="D3" i="71"/>
  <c r="Z27" i="71" s="1"/>
  <c r="C3" i="71"/>
  <c r="T19" i="71" s="1"/>
  <c r="B3" i="71"/>
  <c r="G16" i="70"/>
  <c r="F16" i="70"/>
  <c r="E16" i="70"/>
  <c r="D16" i="70"/>
  <c r="C16" i="70"/>
  <c r="B16" i="70"/>
  <c r="G15" i="70"/>
  <c r="F15" i="70"/>
  <c r="E15" i="70"/>
  <c r="D15" i="70"/>
  <c r="C15" i="70"/>
  <c r="B15" i="70"/>
  <c r="G14" i="70"/>
  <c r="F14" i="70"/>
  <c r="E14" i="70"/>
  <c r="D14" i="70"/>
  <c r="C14" i="70"/>
  <c r="B14" i="70"/>
  <c r="G13" i="70"/>
  <c r="F13" i="70"/>
  <c r="E13" i="70"/>
  <c r="D13" i="70"/>
  <c r="C13" i="70"/>
  <c r="B13" i="70"/>
  <c r="G12" i="70"/>
  <c r="F12" i="70"/>
  <c r="E12" i="70"/>
  <c r="D12" i="70"/>
  <c r="C12" i="70"/>
  <c r="B12" i="70"/>
  <c r="G11" i="70"/>
  <c r="F11" i="70"/>
  <c r="E11" i="70"/>
  <c r="D11" i="70"/>
  <c r="C11" i="70"/>
  <c r="B11" i="70"/>
  <c r="G10" i="70"/>
  <c r="F10" i="70"/>
  <c r="E10" i="70"/>
  <c r="D10" i="70"/>
  <c r="C10" i="70"/>
  <c r="B10" i="70"/>
  <c r="G9" i="70"/>
  <c r="F9" i="70"/>
  <c r="E9" i="70"/>
  <c r="D9" i="70"/>
  <c r="C9" i="70"/>
  <c r="B9" i="70"/>
  <c r="G8" i="70"/>
  <c r="F8" i="70"/>
  <c r="E8" i="70"/>
  <c r="D8" i="70"/>
  <c r="C8" i="70"/>
  <c r="B8" i="70"/>
  <c r="G7" i="70"/>
  <c r="F7" i="70"/>
  <c r="E7" i="70"/>
  <c r="D7" i="70"/>
  <c r="C7" i="70"/>
  <c r="B7" i="70"/>
  <c r="G6" i="70"/>
  <c r="F6" i="70"/>
  <c r="E6" i="70"/>
  <c r="D6" i="70"/>
  <c r="C6" i="70"/>
  <c r="B6" i="70"/>
  <c r="G5" i="70"/>
  <c r="F5" i="70"/>
  <c r="E5" i="70"/>
  <c r="D5" i="70"/>
  <c r="C5" i="70"/>
  <c r="B5" i="70"/>
  <c r="G4" i="70"/>
  <c r="F4" i="70"/>
  <c r="E4" i="70"/>
  <c r="D4" i="70"/>
  <c r="C4" i="70"/>
  <c r="B4" i="70"/>
  <c r="G3" i="70"/>
  <c r="F3" i="70"/>
  <c r="E3" i="70"/>
  <c r="D3" i="70"/>
  <c r="C3" i="70"/>
  <c r="B3" i="70"/>
  <c r="E23" i="69"/>
  <c r="F23" i="69" s="1"/>
  <c r="E22" i="69"/>
  <c r="F22" i="69" s="1"/>
  <c r="E21" i="69"/>
  <c r="F21" i="69" s="1"/>
  <c r="E20" i="69"/>
  <c r="F20" i="69" s="1"/>
  <c r="E19" i="69"/>
  <c r="F19" i="69" s="1"/>
  <c r="E18" i="69"/>
  <c r="F18" i="69" s="1"/>
  <c r="E17" i="69"/>
  <c r="F17" i="69" s="1"/>
  <c r="E16" i="69"/>
  <c r="F16" i="69" s="1"/>
  <c r="E15" i="69"/>
  <c r="F15" i="69" s="1"/>
  <c r="E14" i="69"/>
  <c r="F14" i="69" s="1"/>
  <c r="E13" i="69"/>
  <c r="F13" i="69" s="1"/>
  <c r="E12" i="69"/>
  <c r="F12" i="69" s="1"/>
  <c r="E11" i="69"/>
  <c r="F11" i="69" s="1"/>
  <c r="E10" i="69"/>
  <c r="F10" i="69" s="1"/>
  <c r="E9" i="69"/>
  <c r="F9" i="69" s="1"/>
  <c r="E8" i="69"/>
  <c r="F8" i="69" s="1"/>
  <c r="E7" i="69"/>
  <c r="F7" i="69" s="1"/>
  <c r="E6" i="69"/>
  <c r="F6" i="69" s="1"/>
  <c r="E5" i="69"/>
  <c r="F5" i="69" s="1"/>
  <c r="E4" i="69"/>
  <c r="F4" i="69" s="1"/>
  <c r="D87" i="115" l="1"/>
  <c r="F87" i="115"/>
  <c r="C87" i="115"/>
  <c r="B88" i="115" s="1"/>
  <c r="E87" i="115"/>
  <c r="B40" i="78"/>
  <c r="C39" i="78"/>
  <c r="D39" i="78"/>
  <c r="P7" i="71"/>
  <c r="V9" i="71"/>
  <c r="M13" i="71"/>
  <c r="T15" i="71"/>
  <c r="V17" i="71"/>
  <c r="W19" i="71"/>
  <c r="V6" i="71"/>
  <c r="L9" i="71"/>
  <c r="U11" i="71"/>
  <c r="H15" i="71"/>
  <c r="M17" i="71"/>
  <c r="O19" i="71"/>
  <c r="L6" i="71"/>
  <c r="V8" i="71"/>
  <c r="L11" i="71"/>
  <c r="M14" i="71"/>
  <c r="T16" i="71"/>
  <c r="H19" i="71"/>
  <c r="Q5" i="71"/>
  <c r="L8" i="71"/>
  <c r="Q10" i="71"/>
  <c r="U13" i="71"/>
  <c r="J16" i="71"/>
  <c r="M18" i="71"/>
  <c r="Q21" i="71"/>
  <c r="J22" i="71"/>
  <c r="O23" i="71"/>
  <c r="O24" i="71"/>
  <c r="O25" i="71"/>
  <c r="Y26" i="71"/>
  <c r="Q27" i="71"/>
  <c r="AA27" i="71"/>
  <c r="K5" i="71"/>
  <c r="V5" i="71"/>
  <c r="Q6" i="71"/>
  <c r="L7" i="71"/>
  <c r="V7" i="71"/>
  <c r="O8" i="71"/>
  <c r="J9" i="71"/>
  <c r="P9" i="71"/>
  <c r="L10" i="71"/>
  <c r="V10" i="71"/>
  <c r="Q11" i="71"/>
  <c r="I13" i="71"/>
  <c r="Q13" i="71"/>
  <c r="H14" i="71"/>
  <c r="T14" i="71"/>
  <c r="M15" i="71"/>
  <c r="H16" i="71"/>
  <c r="P16" i="71"/>
  <c r="H17" i="71"/>
  <c r="T17" i="71"/>
  <c r="H18" i="71"/>
  <c r="T18" i="71"/>
  <c r="J19" i="71"/>
  <c r="Q19" i="71"/>
  <c r="F21" i="71"/>
  <c r="M21" i="71"/>
  <c r="T21" i="71"/>
  <c r="Y21" i="71"/>
  <c r="O22" i="71"/>
  <c r="J23" i="71"/>
  <c r="Y23" i="71"/>
  <c r="K24" i="71"/>
  <c r="U24" i="71"/>
  <c r="J25" i="71"/>
  <c r="Y25" i="71"/>
  <c r="O26" i="71"/>
  <c r="F27" i="71"/>
  <c r="M27" i="71"/>
  <c r="T27" i="71"/>
  <c r="Y27" i="71"/>
  <c r="H21" i="71"/>
  <c r="V21" i="71"/>
  <c r="Y22" i="71"/>
  <c r="F24" i="71"/>
  <c r="Y24" i="71"/>
  <c r="J26" i="71"/>
  <c r="H27" i="71"/>
  <c r="V27" i="71"/>
  <c r="J5" i="71"/>
  <c r="S5" i="71"/>
  <c r="N6" i="71"/>
  <c r="I7" i="71"/>
  <c r="S7" i="71"/>
  <c r="N8" i="71"/>
  <c r="I9" i="71"/>
  <c r="N9" i="71"/>
  <c r="I10" i="71"/>
  <c r="S10" i="71"/>
  <c r="N11" i="71"/>
  <c r="H13" i="71"/>
  <c r="P13" i="71"/>
  <c r="V13" i="71"/>
  <c r="O14" i="71"/>
  <c r="K15" i="71"/>
  <c r="W15" i="71"/>
  <c r="M16" i="71"/>
  <c r="W16" i="71"/>
  <c r="R17" i="71"/>
  <c r="W17" i="71"/>
  <c r="R18" i="71"/>
  <c r="I19" i="71"/>
  <c r="P19" i="71"/>
  <c r="E21" i="71"/>
  <c r="J21" i="71"/>
  <c r="R21" i="71"/>
  <c r="W21" i="71"/>
  <c r="M22" i="71"/>
  <c r="E23" i="71"/>
  <c r="T23" i="71"/>
  <c r="G24" i="71"/>
  <c r="T24" i="71"/>
  <c r="E25" i="71"/>
  <c r="T25" i="71"/>
  <c r="M26" i="71"/>
  <c r="E27" i="71"/>
  <c r="J27" i="71"/>
  <c r="R27" i="71"/>
  <c r="W27" i="71"/>
  <c r="AB27" i="71"/>
  <c r="N5" i="71"/>
  <c r="I6" i="71"/>
  <c r="S6" i="71"/>
  <c r="N7" i="71"/>
  <c r="I8" i="71"/>
  <c r="S8" i="71"/>
  <c r="K9" i="71"/>
  <c r="S9" i="71"/>
  <c r="N10" i="71"/>
  <c r="I11" i="71"/>
  <c r="T11" i="71"/>
  <c r="J13" i="71"/>
  <c r="R13" i="71"/>
  <c r="K14" i="71"/>
  <c r="W14" i="71"/>
  <c r="O15" i="71"/>
  <c r="I16" i="71"/>
  <c r="Q16" i="71"/>
  <c r="K17" i="71"/>
  <c r="U17" i="71"/>
  <c r="K18" i="71"/>
  <c r="W18" i="71"/>
  <c r="M19" i="71"/>
  <c r="G21" i="71"/>
  <c r="P21" i="71"/>
  <c r="U21" i="71"/>
  <c r="E22" i="71"/>
  <c r="T22" i="71"/>
  <c r="M23" i="71"/>
  <c r="E24" i="71"/>
  <c r="L24" i="71"/>
  <c r="V24" i="71"/>
  <c r="M25" i="71"/>
  <c r="E26" i="71"/>
  <c r="T26" i="71"/>
  <c r="G27" i="71"/>
  <c r="P27" i="71"/>
  <c r="U27" i="71"/>
  <c r="C88" i="115" l="1"/>
  <c r="B89" i="115" s="1"/>
  <c r="E88" i="115"/>
  <c r="D88" i="115"/>
  <c r="F88" i="115"/>
  <c r="D40" i="78"/>
  <c r="C40" i="78"/>
  <c r="D89" i="115" l="1"/>
  <c r="F89" i="115"/>
  <c r="C89" i="115"/>
  <c r="B90" i="115" s="1"/>
  <c r="E89" i="115"/>
  <c r="C7" i="17"/>
  <c r="F5" i="17"/>
  <c r="B7" i="17" s="1"/>
  <c r="B8" i="17" s="1"/>
  <c r="C8" i="17" s="1"/>
  <c r="D8" i="17" s="1"/>
  <c r="C90" i="115" l="1"/>
  <c r="B91" i="115" s="1"/>
  <c r="E90" i="115"/>
  <c r="D90" i="115"/>
  <c r="F90" i="115"/>
  <c r="D7" i="17"/>
  <c r="B9" i="17"/>
  <c r="D91" i="115" l="1"/>
  <c r="F91" i="115"/>
  <c r="C91" i="115"/>
  <c r="B92" i="115" s="1"/>
  <c r="E91" i="115"/>
  <c r="B10" i="17"/>
  <c r="C9" i="17"/>
  <c r="C92" i="115" l="1"/>
  <c r="B93" i="115" s="1"/>
  <c r="E92" i="115"/>
  <c r="D92" i="115"/>
  <c r="F92" i="115"/>
  <c r="D9" i="17"/>
  <c r="B11" i="17"/>
  <c r="C10" i="17"/>
  <c r="D10" i="17" s="1"/>
  <c r="D93" i="115" l="1"/>
  <c r="F93" i="115"/>
  <c r="C93" i="115"/>
  <c r="B94" i="115" s="1"/>
  <c r="E93" i="115"/>
  <c r="B12" i="17"/>
  <c r="C11" i="17"/>
  <c r="C94" i="115" l="1"/>
  <c r="B95" i="115" s="1"/>
  <c r="E94" i="115"/>
  <c r="D94" i="115"/>
  <c r="F94" i="115"/>
  <c r="D11" i="17"/>
  <c r="B13" i="17"/>
  <c r="C12" i="17"/>
  <c r="D12" i="17" s="1"/>
  <c r="D95" i="115" l="1"/>
  <c r="F95" i="115"/>
  <c r="C95" i="115"/>
  <c r="B96" i="115" s="1"/>
  <c r="E95" i="115"/>
  <c r="B14" i="17"/>
  <c r="C13" i="17"/>
  <c r="C96" i="115" l="1"/>
  <c r="B97" i="115" s="1"/>
  <c r="E96" i="115"/>
  <c r="D96" i="115"/>
  <c r="F96" i="115"/>
  <c r="D13" i="17"/>
  <c r="B15" i="17"/>
  <c r="C14" i="17"/>
  <c r="D14" i="17" s="1"/>
  <c r="D97" i="115" l="1"/>
  <c r="F97" i="115"/>
  <c r="C97" i="115"/>
  <c r="B98" i="115" s="1"/>
  <c r="E97" i="115"/>
  <c r="B16" i="17"/>
  <c r="C15" i="17"/>
  <c r="C98" i="115" l="1"/>
  <c r="B99" i="115" s="1"/>
  <c r="E98" i="115"/>
  <c r="D98" i="115"/>
  <c r="F98" i="115"/>
  <c r="D15" i="17"/>
  <c r="B17" i="17"/>
  <c r="C16" i="17"/>
  <c r="D16" i="17" s="1"/>
  <c r="D99" i="115" l="1"/>
  <c r="F99" i="115"/>
  <c r="C99" i="115"/>
  <c r="B100" i="115" s="1"/>
  <c r="E99" i="115"/>
  <c r="B18" i="17"/>
  <c r="C17" i="17"/>
  <c r="D17" i="17" s="1"/>
  <c r="C100" i="115" l="1"/>
  <c r="B101" i="115" s="1"/>
  <c r="E100" i="115"/>
  <c r="D100" i="115"/>
  <c r="F100" i="115"/>
  <c r="B19" i="17"/>
  <c r="C18" i="17"/>
  <c r="D18" i="17" s="1"/>
  <c r="D101" i="115" l="1"/>
  <c r="F101" i="115"/>
  <c r="C101" i="115"/>
  <c r="B102" i="115" s="1"/>
  <c r="E101" i="115"/>
  <c r="B20" i="17"/>
  <c r="C19" i="17"/>
  <c r="D19" i="17" s="1"/>
  <c r="C102" i="115" l="1"/>
  <c r="B103" i="115" s="1"/>
  <c r="E102" i="115"/>
  <c r="D102" i="115"/>
  <c r="F102" i="115"/>
  <c r="B21" i="17"/>
  <c r="C20" i="17"/>
  <c r="D20" i="17" s="1"/>
  <c r="D103" i="115" l="1"/>
  <c r="F103" i="115"/>
  <c r="C103" i="115"/>
  <c r="B104" i="115" s="1"/>
  <c r="E103" i="115"/>
  <c r="B22" i="17"/>
  <c r="C21" i="17"/>
  <c r="D21" i="17" s="1"/>
  <c r="C104" i="115" l="1"/>
  <c r="B105" i="115" s="1"/>
  <c r="E104" i="115"/>
  <c r="D104" i="115"/>
  <c r="F104" i="115"/>
  <c r="B23" i="17"/>
  <c r="C22" i="17"/>
  <c r="D22" i="17" s="1"/>
  <c r="D105" i="115" l="1"/>
  <c r="F105" i="115"/>
  <c r="C105" i="115"/>
  <c r="B106" i="115" s="1"/>
  <c r="E105" i="115"/>
  <c r="B24" i="17"/>
  <c r="C23" i="17"/>
  <c r="D23" i="17" s="1"/>
  <c r="C106" i="115" l="1"/>
  <c r="B107" i="115" s="1"/>
  <c r="E106" i="115"/>
  <c r="D106" i="115"/>
  <c r="F106" i="115"/>
  <c r="B25" i="17"/>
  <c r="C24" i="17"/>
  <c r="D24" i="17" s="1"/>
  <c r="D107" i="115" l="1"/>
  <c r="F107" i="115"/>
  <c r="C107" i="115"/>
  <c r="B108" i="115" s="1"/>
  <c r="E107" i="115"/>
  <c r="B26" i="17"/>
  <c r="C25" i="17"/>
  <c r="D25" i="17" s="1"/>
  <c r="C108" i="115" l="1"/>
  <c r="B109" i="115" s="1"/>
  <c r="E108" i="115"/>
  <c r="D108" i="115"/>
  <c r="F108" i="115"/>
  <c r="B27" i="17"/>
  <c r="C26" i="17"/>
  <c r="D26" i="17" s="1"/>
  <c r="D109" i="115" l="1"/>
  <c r="F109" i="115"/>
  <c r="C109" i="115"/>
  <c r="B110" i="115" s="1"/>
  <c r="E109" i="115"/>
  <c r="B28" i="17"/>
  <c r="C27" i="17"/>
  <c r="D27" i="17" s="1"/>
  <c r="C110" i="115" l="1"/>
  <c r="B111" i="115" s="1"/>
  <c r="E110" i="115"/>
  <c r="D110" i="115"/>
  <c r="F110" i="115"/>
  <c r="B29" i="17"/>
  <c r="C28" i="17"/>
  <c r="D28" i="17" s="1"/>
  <c r="D111" i="115" l="1"/>
  <c r="F111" i="115"/>
  <c r="C111" i="115"/>
  <c r="B112" i="115" s="1"/>
  <c r="E111" i="115"/>
  <c r="B30" i="17"/>
  <c r="C29" i="17"/>
  <c r="D29" i="17" s="1"/>
  <c r="C112" i="115" l="1"/>
  <c r="B113" i="115" s="1"/>
  <c r="E112" i="115"/>
  <c r="D112" i="115"/>
  <c r="F112" i="115"/>
  <c r="B31" i="17"/>
  <c r="C30" i="17"/>
  <c r="D30" i="17" s="1"/>
  <c r="D113" i="115" l="1"/>
  <c r="F113" i="115"/>
  <c r="C113" i="115"/>
  <c r="B114" i="115" s="1"/>
  <c r="E113" i="115"/>
  <c r="B32" i="17"/>
  <c r="C31" i="17"/>
  <c r="D31" i="17" s="1"/>
  <c r="C114" i="115" l="1"/>
  <c r="E114" i="115"/>
  <c r="D114" i="115"/>
  <c r="F114" i="115"/>
  <c r="B33" i="17"/>
  <c r="C32" i="17"/>
  <c r="D32" i="17" s="1"/>
  <c r="B34" i="17" l="1"/>
  <c r="B35" i="17" s="1"/>
  <c r="C33" i="17"/>
  <c r="D33" i="17" s="1"/>
  <c r="B36" i="17" l="1"/>
  <c r="C34" i="17"/>
  <c r="C35" i="17" s="1"/>
  <c r="D34" i="17" l="1"/>
  <c r="D35" i="17"/>
  <c r="B37" i="17"/>
  <c r="C36" i="17"/>
  <c r="D36" i="17" l="1"/>
  <c r="C37" i="17"/>
  <c r="I8" i="17" s="1"/>
  <c r="D37" i="17" l="1"/>
  <c r="G9" i="17"/>
  <c r="N9" i="2" l="1"/>
  <c r="M9" i="2"/>
  <c r="L9" i="2"/>
  <c r="K9" i="2"/>
  <c r="J9" i="2"/>
  <c r="I9" i="2"/>
  <c r="H9" i="2"/>
  <c r="G9" i="2"/>
  <c r="F9" i="2"/>
  <c r="E9" i="2"/>
  <c r="D9" i="2"/>
  <c r="C9" i="2"/>
  <c r="O8" i="2"/>
  <c r="O7" i="2"/>
  <c r="O6" i="2"/>
  <c r="O5" i="2"/>
  <c r="O4" i="2"/>
  <c r="O9" i="2" l="1"/>
</calcChain>
</file>

<file path=xl/comments1.xml><?xml version="1.0" encoding="utf-8"?>
<comments xmlns="http://schemas.openxmlformats.org/spreadsheetml/2006/main">
  <authors>
    <author>user</author>
  </authors>
  <commentList>
    <comment ref="E3" authorId="0" shapeId="0">
      <text>
        <r>
          <rPr>
            <b/>
            <sz val="8"/>
            <color indexed="81"/>
            <rFont val="Tahoma"/>
            <family val="2"/>
          </rPr>
          <t>user:</t>
        </r>
        <r>
          <rPr>
            <sz val="8"/>
            <color indexed="81"/>
            <rFont val="Tahoma"/>
            <family val="2"/>
          </rPr>
          <t xml:space="preserve">
silakan isi tanggal secara manual, terima kasih.</t>
        </r>
      </text>
    </comment>
    <comment ref="E6" authorId="0" shapeId="0">
      <text>
        <r>
          <rPr>
            <b/>
            <sz val="8"/>
            <color indexed="81"/>
            <rFont val="Tahoma"/>
            <family val="2"/>
          </rPr>
          <t>user:</t>
        </r>
        <r>
          <rPr>
            <sz val="8"/>
            <color indexed="81"/>
            <rFont val="Tahoma"/>
            <family val="2"/>
          </rPr>
          <t xml:space="preserve">
pilih tanggal yang dikehendaki, terima kasih.</t>
        </r>
      </text>
    </comment>
  </commentList>
</comments>
</file>

<file path=xl/sharedStrings.xml><?xml version="1.0" encoding="utf-8"?>
<sst xmlns="http://schemas.openxmlformats.org/spreadsheetml/2006/main" count="1549" uniqueCount="741">
  <si>
    <t>LAPORAN PENJUALAN</t>
  </si>
  <si>
    <t>Wilayah</t>
  </si>
  <si>
    <t>Januari</t>
  </si>
  <si>
    <t>Februari</t>
  </si>
  <si>
    <t>Maret</t>
  </si>
  <si>
    <t>Medan</t>
  </si>
  <si>
    <t>Palembang</t>
  </si>
  <si>
    <t>Bandung</t>
  </si>
  <si>
    <t>Surabaya</t>
  </si>
  <si>
    <t>Bulan</t>
  </si>
  <si>
    <t>Jumlah</t>
  </si>
  <si>
    <t>Jakarta</t>
  </si>
  <si>
    <t>Kode</t>
  </si>
  <si>
    <t>Nama</t>
  </si>
  <si>
    <t>April</t>
  </si>
  <si>
    <t>Juni</t>
  </si>
  <si>
    <t>Tanggal</t>
  </si>
  <si>
    <t>Harga</t>
  </si>
  <si>
    <t>Minggu</t>
  </si>
  <si>
    <t>Senin</t>
  </si>
  <si>
    <t>Selasa</t>
  </si>
  <si>
    <t>Kamis</t>
  </si>
  <si>
    <t>Jumat</t>
  </si>
  <si>
    <t>Sabtu</t>
  </si>
  <si>
    <t>Jan</t>
  </si>
  <si>
    <t>Feb</t>
  </si>
  <si>
    <t>Mar</t>
  </si>
  <si>
    <t>Apr</t>
  </si>
  <si>
    <t>Mei</t>
  </si>
  <si>
    <t>Jun</t>
  </si>
  <si>
    <t>Jul</t>
  </si>
  <si>
    <t>Sep</t>
  </si>
  <si>
    <t>Okt</t>
  </si>
  <si>
    <t>Des</t>
  </si>
  <si>
    <t>MATCH &amp; INDEX</t>
  </si>
  <si>
    <t>Total</t>
  </si>
  <si>
    <t>Agus</t>
  </si>
  <si>
    <t>Bambang</t>
  </si>
  <si>
    <t>Produk 1</t>
  </si>
  <si>
    <t>Produk 2</t>
  </si>
  <si>
    <t>Produk 3</t>
  </si>
  <si>
    <t>Produk 4</t>
  </si>
  <si>
    <t>Produk 5</t>
  </si>
  <si>
    <t>Produk 6</t>
  </si>
  <si>
    <t>Produk 2 penjualan di bulan Maret</t>
  </si>
  <si>
    <t>bulan</t>
  </si>
  <si>
    <t>Total penjualan bulan</t>
  </si>
  <si>
    <t>No</t>
  </si>
  <si>
    <t>AC</t>
  </si>
  <si>
    <t>Kulkas</t>
  </si>
  <si>
    <t>Karyawan</t>
  </si>
  <si>
    <t>No.</t>
  </si>
  <si>
    <t>Televisi</t>
  </si>
  <si>
    <t>PENJUALAN BARANG</t>
  </si>
  <si>
    <t>Kelompok</t>
  </si>
  <si>
    <t>Kuartal 1</t>
  </si>
  <si>
    <t>Kuartal 2</t>
  </si>
  <si>
    <t>Kuartal 3</t>
  </si>
  <si>
    <t>Mainan</t>
  </si>
  <si>
    <t>Makanan</t>
  </si>
  <si>
    <t>Minuman</t>
  </si>
  <si>
    <t>Elektronik</t>
  </si>
  <si>
    <t>Transaksi</t>
  </si>
  <si>
    <t>Kelompok Barang</t>
  </si>
  <si>
    <t>Nilai Transaksi</t>
  </si>
  <si>
    <t>Total penjualan bulan  Maret</t>
  </si>
  <si>
    <t>Informasi penjualan</t>
  </si>
  <si>
    <t>Hari</t>
  </si>
  <si>
    <t>Silakan isi tanggal awal bulan</t>
  </si>
  <si>
    <t>LAPORAN PENJUALAN HARIAN</t>
  </si>
  <si>
    <t>Penjualan</t>
  </si>
  <si>
    <t>&lt;&lt; tanggal akhir bulan untuk membuat jumlah baris</t>
  </si>
  <si>
    <t>Data Penjualan</t>
  </si>
  <si>
    <t>Jumlah Terjual</t>
  </si>
  <si>
    <t>DATA PER TANGGAL TRANSAKSI</t>
  </si>
  <si>
    <t>PERBANDINGAN FUNGSI</t>
  </si>
  <si>
    <t>LOOKUP</t>
  </si>
  <si>
    <t>VLOOKUP</t>
  </si>
  <si>
    <t>=INDEX(C4:C10;MATCH(F3;B4:B10;0))</t>
  </si>
  <si>
    <t>=LOOKUP(F3;B4:B10;C4:C10)</t>
  </si>
  <si>
    <t>=VLOOKUP(F3;B4:C10;2;FALSE)</t>
  </si>
  <si>
    <t>No Tes</t>
  </si>
  <si>
    <t>Tes 1</t>
  </si>
  <si>
    <t>Tes 2</t>
  </si>
  <si>
    <t>Perubahan</t>
  </si>
  <si>
    <t>Kecenderungan</t>
  </si>
  <si>
    <t>TX-11001</t>
  </si>
  <si>
    <t>TX-11002</t>
  </si>
  <si>
    <t>TX-11003</t>
  </si>
  <si>
    <t>TX-11004</t>
  </si>
  <si>
    <t>TX-11005</t>
  </si>
  <si>
    <t>TX-11006</t>
  </si>
  <si>
    <t>TX-11007</t>
  </si>
  <si>
    <t>TX-11008</t>
  </si>
  <si>
    <t>TX-11009</t>
  </si>
  <si>
    <t>TX-11010</t>
  </si>
  <si>
    <t>TX-11011</t>
  </si>
  <si>
    <t>TX-11012</t>
  </si>
  <si>
    <t>TX-11013</t>
  </si>
  <si>
    <t>TX-11014</t>
  </si>
  <si>
    <t>TX-11015</t>
  </si>
  <si>
    <t>TX-11016</t>
  </si>
  <si>
    <t>TX-11017</t>
  </si>
  <si>
    <t>TX-11018</t>
  </si>
  <si>
    <t>TX-11019</t>
  </si>
  <si>
    <t>TX-11020</t>
  </si>
  <si>
    <t>Proyek</t>
  </si>
  <si>
    <t>Penyelesaian</t>
  </si>
  <si>
    <t>Proyek 1</t>
  </si>
  <si>
    <t>Proyek 2</t>
  </si>
  <si>
    <t>Proyek 3</t>
  </si>
  <si>
    <t>Proyek 4</t>
  </si>
  <si>
    <t>Proyek 5</t>
  </si>
  <si>
    <t>Proyek 6</t>
  </si>
  <si>
    <t>Proyek 7</t>
  </si>
  <si>
    <t>Proyek 8</t>
  </si>
  <si>
    <t>Proyek 9</t>
  </si>
  <si>
    <t>Proyek 10</t>
  </si>
  <si>
    <t>Grafik</t>
  </si>
  <si>
    <t>Juli</t>
  </si>
  <si>
    <t>Agustus</t>
  </si>
  <si>
    <t>September</t>
  </si>
  <si>
    <t>Oktober</t>
  </si>
  <si>
    <t>Nopember</t>
  </si>
  <si>
    <t>Desember</t>
  </si>
  <si>
    <t>Elvira</t>
  </si>
  <si>
    <t>Fera</t>
  </si>
  <si>
    <t>Susana</t>
  </si>
  <si>
    <t>Jonathan</t>
  </si>
  <si>
    <t>Devira</t>
  </si>
  <si>
    <t>Andi Marestio</t>
  </si>
  <si>
    <t>EVALUASI PROYEK</t>
  </si>
  <si>
    <t>EVALUASI BELAJAR</t>
  </si>
  <si>
    <t>MENGUBAH WARNA FONT</t>
  </si>
  <si>
    <t>GRAFIK PENJUALAN</t>
  </si>
  <si>
    <t>Sel</t>
  </si>
  <si>
    <t>Penjelasan Fungsi:</t>
  </si>
  <si>
    <t>Agust</t>
  </si>
  <si>
    <t>Nop</t>
  </si>
  <si>
    <t xml:space="preserve">    Kuartal 1         Kuartal 2        Kuartal 3</t>
  </si>
  <si>
    <r>
      <rPr>
        <sz val="11"/>
        <color rgb="FFFF0000"/>
        <rFont val="Calibri"/>
        <family val="2"/>
        <scheme val="minor"/>
      </rPr>
      <t>&lt;&lt; efek pilihan</t>
    </r>
    <r>
      <rPr>
        <sz val="11"/>
        <color rgb="FF0000FF"/>
        <rFont val="Calibri"/>
        <family val="2"/>
        <scheme val="minor"/>
      </rPr>
      <t xml:space="preserve"> </t>
    </r>
    <r>
      <rPr>
        <i/>
        <sz val="11"/>
        <color rgb="FF0000FF"/>
        <rFont val="Calibri"/>
        <family val="2"/>
        <scheme val="minor"/>
      </rPr>
      <t>option button</t>
    </r>
  </si>
  <si>
    <t>=INDEX(C4:E7;E10;E9)</t>
  </si>
  <si>
    <t>F4</t>
  </si>
  <si>
    <t>Prosedur:</t>
  </si>
  <si>
    <t>1. sorot atau blok range C4:C13</t>
  </si>
  <si>
    <t>yang terdapat dalam grup Styles</t>
  </si>
  <si>
    <t>2. pilih dan klik pita Home &gt; Conditional Formatting</t>
  </si>
  <si>
    <t>(lihat gambar samping)</t>
  </si>
  <si>
    <t>2. aktifkan fasilitas Conditional Formatting</t>
  </si>
  <si>
    <t>1. sorot atau blok range F4:F23</t>
  </si>
  <si>
    <t>pilih New Rule, lakukan pemilihan seperti</t>
  </si>
  <si>
    <t xml:space="preserve">dalam gambar berikut ini, </t>
  </si>
  <si>
    <t>MEMBUAT &amp; MENANDAI BILANGAN ACAK</t>
  </si>
  <si>
    <t>- salin fungsi pada range G9:H9 salin ke range G10:H13</t>
  </si>
  <si>
    <t>- susun fungsi =IF(F9&gt;=$F$4;(D9*F$3)+(F$5*(D9*F$4));F$3*D9) pada alamat sel H9</t>
  </si>
  <si>
    <t>- susun fungsi =IF(F9&gt;=F$4;"Terpenuhi";"Tdk Terpenuhi") pada alamat sel G9</t>
  </si>
  <si>
    <t>Poltak</t>
  </si>
  <si>
    <t>Susan</t>
  </si>
  <si>
    <t>Adriana</t>
  </si>
  <si>
    <t>Januar</t>
  </si>
  <si>
    <t>%</t>
  </si>
  <si>
    <t>Bulan Ini</t>
  </si>
  <si>
    <t>Bulan Lalu</t>
  </si>
  <si>
    <t>Komisi</t>
  </si>
  <si>
    <t>Target</t>
  </si>
  <si>
    <t>&lt;&lt; cell link</t>
  </si>
  <si>
    <t>Bonus jika target terpenuhi</t>
  </si>
  <si>
    <t>Target penjualan dari bulan sebelumnya</t>
  </si>
  <si>
    <t>Komisi sesuai transaksi normal</t>
  </si>
  <si>
    <t>KOMISI dan BONUS</t>
  </si>
  <si>
    <t>Biaya</t>
  </si>
  <si>
    <t>Kumulatif pengeluaran/biaya s.d. tanggal</t>
  </si>
  <si>
    <t>Waktu Pelaksanaan</t>
  </si>
  <si>
    <t>Tanggal Awal Pelaksanaan</t>
  </si>
  <si>
    <t>KUMULATIF BIAYA/PENGELUARAN</t>
  </si>
  <si>
    <t>E98573</t>
  </si>
  <si>
    <t>KRISTINA</t>
  </si>
  <si>
    <t>E45453</t>
  </si>
  <si>
    <t>EDUARD AZ HARIANJA</t>
  </si>
  <si>
    <t>E53664</t>
  </si>
  <si>
    <t>LINAWATI</t>
  </si>
  <si>
    <t>E45324</t>
  </si>
  <si>
    <t>ABDULLAH</t>
  </si>
  <si>
    <t>E12335</t>
  </si>
  <si>
    <t>INGE SONIA</t>
  </si>
  <si>
    <t>E435453</t>
  </si>
  <si>
    <t>AMIRUDDIN</t>
  </si>
  <si>
    <t>E35341</t>
  </si>
  <si>
    <t>POLTAK SIPAHUTAR</t>
  </si>
  <si>
    <t>E345321</t>
  </si>
  <si>
    <t>ARISMUNANDAR</t>
  </si>
  <si>
    <t>E3245</t>
  </si>
  <si>
    <t>SUSANNA</t>
  </si>
  <si>
    <t>E345324</t>
  </si>
  <si>
    <t>FERDY ANTOMI</t>
  </si>
  <si>
    <t>E435345</t>
  </si>
  <si>
    <t>ANDI MARESTIO NUGROHO</t>
  </si>
  <si>
    <t>E54555</t>
  </si>
  <si>
    <t>DINA MARLIANA</t>
  </si>
  <si>
    <t>E8558</t>
  </si>
  <si>
    <t>ELIZABETH</t>
  </si>
  <si>
    <t>E0987</t>
  </si>
  <si>
    <t>NAMA KARYAWAN</t>
  </si>
  <si>
    <t>E3434</t>
  </si>
  <si>
    <t>NOMOR INDUK KARYAWAN (NIK)</t>
  </si>
  <si>
    <t>NIK</t>
  </si>
  <si>
    <t>MENAMPILKAN DATA KARYAWAN</t>
  </si>
  <si>
    <t>Kristiana</t>
  </si>
  <si>
    <t>MENAMPILKAN DATA BERDASARKAN TANGGAL TRANSAKSI</t>
  </si>
  <si>
    <t>&lt;&lt; indeks kolom</t>
  </si>
  <si>
    <t>Satuan</t>
  </si>
  <si>
    <t xml:space="preserve">Mei </t>
  </si>
  <si>
    <t>A-001</t>
  </si>
  <si>
    <t>Cat</t>
  </si>
  <si>
    <t>kaleng</t>
  </si>
  <si>
    <t>A-002</t>
  </si>
  <si>
    <t>Besi</t>
  </si>
  <si>
    <t>batang</t>
  </si>
  <si>
    <t>A-003</t>
  </si>
  <si>
    <t>Keramik</t>
  </si>
  <si>
    <t>dus</t>
  </si>
  <si>
    <t>A-004</t>
  </si>
  <si>
    <t>Paku</t>
  </si>
  <si>
    <t>kg</t>
  </si>
  <si>
    <t>A-005</t>
  </si>
  <si>
    <t>Triplek</t>
  </si>
  <si>
    <t>lembar</t>
  </si>
  <si>
    <t>&lt;&lt; tanggal</t>
  </si>
  <si>
    <t xml:space="preserve"> harga yang berlaku dari tanggal 1 s.d. 15</t>
  </si>
  <si>
    <t>&lt;&lt; bulan</t>
  </si>
  <si>
    <t>harga yang berlaku mulai tanggal 16 s.d. akhir bulan</t>
  </si>
  <si>
    <t>Fungsi</t>
  </si>
  <si>
    <t>F12</t>
  </si>
  <si>
    <t>F13</t>
  </si>
  <si>
    <t>C14</t>
  </si>
  <si>
    <t>D14</t>
  </si>
  <si>
    <t>E14</t>
  </si>
  <si>
    <t>B5</t>
  </si>
  <si>
    <t>B7</t>
  </si>
  <si>
    <t>C7</t>
  </si>
  <si>
    <t>=E3,salin ke sel D7</t>
  </si>
  <si>
    <t>Penjelasan Fungsi dan Referensi Sel</t>
  </si>
  <si>
    <t>Fungsi dan Referensi Sel</t>
  </si>
  <si>
    <t>=C8</t>
  </si>
  <si>
    <t>B8</t>
  </si>
  <si>
    <t>C8</t>
  </si>
  <si>
    <t>D8</t>
  </si>
  <si>
    <t>salin fungsi B8:D8 ke range B9:D37</t>
  </si>
  <si>
    <t>I8</t>
  </si>
  <si>
    <r>
      <t xml:space="preserve">&lt;&lt; efek pilihan </t>
    </r>
    <r>
      <rPr>
        <i/>
        <sz val="11"/>
        <color rgb="FF0000FF"/>
        <rFont val="Calibri"/>
        <family val="2"/>
        <scheme val="minor"/>
      </rPr>
      <t>scroll bar</t>
    </r>
  </si>
  <si>
    <r>
      <rPr>
        <sz val="11"/>
        <color rgb="FF0000FF"/>
        <rFont val="Calibri"/>
        <family val="2"/>
        <scheme val="minor"/>
      </rPr>
      <t>TEKAN TOMBOL</t>
    </r>
    <r>
      <rPr>
        <sz val="11"/>
        <color theme="1"/>
        <rFont val="Calibri"/>
        <family val="2"/>
        <scheme val="minor"/>
      </rPr>
      <t xml:space="preserve"> FUNGSI </t>
    </r>
    <r>
      <rPr>
        <b/>
        <sz val="11"/>
        <color rgb="FFFF0000"/>
        <rFont val="Calibri"/>
        <family val="2"/>
        <scheme val="minor"/>
      </rPr>
      <t>F9</t>
    </r>
    <r>
      <rPr>
        <sz val="11"/>
        <color rgb="FF0000FF"/>
        <rFont val="Calibri"/>
        <family val="2"/>
        <scheme val="minor"/>
      </rPr>
      <t xml:space="preserve"> UNTUK MENGGANTI WARNA</t>
    </r>
  </si>
  <si>
    <t>dr NURMAN SIDIQ, SPA</t>
  </si>
  <si>
    <t>Depok</t>
  </si>
  <si>
    <t>Bogor</t>
  </si>
  <si>
    <t>BSD City</t>
  </si>
  <si>
    <t>Ciputat</t>
  </si>
  <si>
    <t>Roxy</t>
  </si>
  <si>
    <t>Glodok</t>
  </si>
  <si>
    <t>Mangga Dua</t>
  </si>
  <si>
    <t xml:space="preserve">  gambar berikut,</t>
  </si>
  <si>
    <t>Atrium</t>
  </si>
  <si>
    <t>3. aktifkan jendela Conditional Formatting, lihat</t>
  </si>
  <si>
    <t>Cempaka</t>
  </si>
  <si>
    <t>2. sorot atau blok range C5:C16</t>
  </si>
  <si>
    <t>Rawamangun</t>
  </si>
  <si>
    <t xml:space="preserve">  pada alamat sel C5, salin ke range C6:C17</t>
  </si>
  <si>
    <t>PGC</t>
  </si>
  <si>
    <t>1. susun fungsi =COUNTBLANK(D5:K5)</t>
  </si>
  <si>
    <t>Cijantung</t>
  </si>
  <si>
    <t>Menandai lokasi Wilayah yang berisi sel kosong</t>
  </si>
  <si>
    <t>Rabu</t>
  </si>
  <si>
    <t>=COUNTBLANK(E5:K16)</t>
  </si>
  <si>
    <t>Laporan tidak lengkap</t>
  </si>
  <si>
    <t>LAPORAN TIDAK LENGKAP</t>
  </si>
  <si>
    <t>Adi Alamsyah</t>
  </si>
  <si>
    <t>Toto Suharto</t>
  </si>
  <si>
    <t>Kamera</t>
  </si>
  <si>
    <t>Laptop</t>
  </si>
  <si>
    <t>Agustinus Awiro</t>
  </si>
  <si>
    <t>PENJUALAN HARIAN</t>
  </si>
  <si>
    <t>Penjualan terbesar ke-</t>
  </si>
  <si>
    <t>Wiraniaga</t>
  </si>
  <si>
    <t>Cabang</t>
  </si>
  <si>
    <t>Ranking</t>
  </si>
  <si>
    <t>Chairunnisa</t>
  </si>
  <si>
    <t>A</t>
  </si>
  <si>
    <t>Siti Dariyani</t>
  </si>
  <si>
    <t>B</t>
  </si>
  <si>
    <t>Putra Christianto</t>
  </si>
  <si>
    <t>C</t>
  </si>
  <si>
    <t>D</t>
  </si>
  <si>
    <t>Muhammad Supriyadi</t>
  </si>
  <si>
    <t>E</t>
  </si>
  <si>
    <t>Pembuktian</t>
  </si>
  <si>
    <t>F</t>
  </si>
  <si>
    <t>G</t>
  </si>
  <si>
    <t>H</t>
  </si>
  <si>
    <t>I</t>
  </si>
  <si>
    <t>Amiruddin</t>
  </si>
  <si>
    <t>J</t>
  </si>
  <si>
    <t>SELISIH PENJUALAN HARIAN</t>
  </si>
  <si>
    <t>Selisih</t>
  </si>
  <si>
    <t>TRANSAKSI KUMULATIF PENJUALAN</t>
  </si>
  <si>
    <t>Laporan Penjualan</t>
  </si>
  <si>
    <t>S.d. bulan</t>
  </si>
  <si>
    <t xml:space="preserve">Transaksi s.d. </t>
  </si>
  <si>
    <t>PENAWARAN TERENDAH</t>
  </si>
  <si>
    <t>Pemasok</t>
  </si>
  <si>
    <t>Harga Mesin</t>
  </si>
  <si>
    <t>Nilai</t>
  </si>
  <si>
    <t>Penawaran</t>
  </si>
  <si>
    <t>PT. ABCD</t>
  </si>
  <si>
    <t>PT. BCDE</t>
  </si>
  <si>
    <t>PT. CDEF</t>
  </si>
  <si>
    <t>PT. DEFG</t>
  </si>
  <si>
    <t>PT. EFGH</t>
  </si>
  <si>
    <t>PT. FGHI</t>
  </si>
  <si>
    <t>PT. GHIJ</t>
  </si>
  <si>
    <t>PT. HIJK</t>
  </si>
  <si>
    <t>Penawaran Terendah</t>
  </si>
  <si>
    <t>NILAI TRANSAKSI TANGGAL TERPILIH</t>
  </si>
  <si>
    <t>Barang</t>
  </si>
  <si>
    <t>Menampilkan Nilai Transaksi</t>
  </si>
  <si>
    <t>- isi tanggal transaksi dan pilih nama barang</t>
  </si>
  <si>
    <t>- dapat gunakan tanda &gt;, &gt;=, &lt;, atau &lt;=</t>
  </si>
  <si>
    <t>nama barang</t>
  </si>
  <si>
    <t>Penjelasan</t>
  </si>
  <si>
    <t>- nama range C3:E203 &gt;&gt;&gt; TRANSAKSI</t>
  </si>
  <si>
    <t>- fungsi pada alamat sel I9  =DSUM(TRANSAKSI;JUMLAH;G7:J8)</t>
  </si>
  <si>
    <t>- nama range I3 &gt;&gt;&gt; JUMLAH</t>
  </si>
  <si>
    <t>E4</t>
  </si>
  <si>
    <t>Johan</t>
  </si>
  <si>
    <t>J4</t>
  </si>
  <si>
    <t>Penjelasan Fungsi</t>
  </si>
  <si>
    <t>Semarang</t>
  </si>
  <si>
    <t>Realisasi</t>
  </si>
  <si>
    <t>Anggaran</t>
  </si>
  <si>
    <r>
      <t xml:space="preserve">- susun fungsi </t>
    </r>
    <r>
      <rPr>
        <sz val="11"/>
        <color rgb="FF0000FF"/>
        <rFont val="Calibri"/>
        <family val="2"/>
        <scheme val="minor"/>
      </rPr>
      <t>=VLOOKUP($B$17;lookup;C15;FALSE)</t>
    </r>
    <r>
      <rPr>
        <sz val="11"/>
        <rFont val="Calibri"/>
        <family val="2"/>
        <scheme val="minor"/>
      </rPr>
      <t xml:space="preserve"> pada sel C17, salin ke range D17:H17</t>
    </r>
  </si>
  <si>
    <t>Aries Purnomo</t>
  </si>
  <si>
    <t>Printer</t>
  </si>
  <si>
    <t>Komputer</t>
  </si>
  <si>
    <t>HP</t>
  </si>
  <si>
    <t>TV</t>
  </si>
  <si>
    <t>&lt;&lt;&lt; nomor kolom</t>
  </si>
  <si>
    <t>Unit Terjual</t>
  </si>
  <si>
    <t>Indra Sulistyo P</t>
  </si>
  <si>
    <t>Devina</t>
  </si>
  <si>
    <t>Jovita</t>
  </si>
  <si>
    <t>Ocha</t>
  </si>
  <si>
    <t>Shinta</t>
  </si>
  <si>
    <t>Herlambang</t>
  </si>
  <si>
    <t xml:space="preserve"> &lt;&lt;&lt; nomor kolom</t>
  </si>
  <si>
    <t>MENAMPILKAN DATA ACAK</t>
  </si>
  <si>
    <t>=IF(AND($E5&gt;F$3;$E5&lt;=G$3);$E5;""), salin ke range G6:I16</t>
  </si>
  <si>
    <t>G5</t>
  </si>
  <si>
    <t>=IF(E5&lt;=$F$3;E5;""), salin ke range F6:F16</t>
  </si>
  <si>
    <t>F5</t>
  </si>
  <si>
    <t>Nov</t>
  </si>
  <si>
    <t>Agt</t>
  </si>
  <si>
    <t>67-100</t>
  </si>
  <si>
    <t>34-66</t>
  </si>
  <si>
    <t>1-33</t>
  </si>
  <si>
    <t>&lt;=0</t>
  </si>
  <si>
    <t>angka kelompok data &gt;&gt;</t>
  </si>
  <si>
    <t>MENGELOMPOKKAN DATA</t>
  </si>
  <si>
    <t>- isi tanggal transaksi 2 Jan 2017 s.d. 31 Jan 2017</t>
  </si>
  <si>
    <t>&gt;=02/1/2017</t>
  </si>
  <si>
    <t>&lt;=10/1/2017</t>
  </si>
  <si>
    <r>
      <t xml:space="preserve">3. pilih menu </t>
    </r>
    <r>
      <rPr>
        <u/>
        <sz val="11"/>
        <rFont val="Calibri"/>
        <family val="2"/>
        <scheme val="minor"/>
      </rPr>
      <t>I</t>
    </r>
    <r>
      <rPr>
        <sz val="11"/>
        <rFont val="Calibri"/>
        <family val="2"/>
        <scheme val="minor"/>
      </rPr>
      <t>con Sets &gt; Indicators</t>
    </r>
  </si>
  <si>
    <t>DORSINTA SIALAGAN</t>
  </si>
  <si>
    <t>Produksi</t>
  </si>
  <si>
    <t>Rohmat Supriyadi</t>
  </si>
  <si>
    <t>Erni Suswati</t>
  </si>
  <si>
    <t>Amin Hamedi</t>
  </si>
  <si>
    <t>Administrasi</t>
  </si>
  <si>
    <t>Dikarina</t>
  </si>
  <si>
    <t>Ahmad Syarifudin</t>
  </si>
  <si>
    <t>Poltak Sipahutar</t>
  </si>
  <si>
    <t>Sumitro</t>
  </si>
  <si>
    <t>Nurtarsih</t>
  </si>
  <si>
    <t>Pemasaran</t>
  </si>
  <si>
    <t>Eulisa Octashari</t>
  </si>
  <si>
    <t>Dian Puspitasari</t>
  </si>
  <si>
    <t>Teknik</t>
  </si>
  <si>
    <t>Rokhiman</t>
  </si>
  <si>
    <t>Ela Susilawati</t>
  </si>
  <si>
    <t>validasi data</t>
  </si>
  <si>
    <t>K5</t>
  </si>
  <si>
    <t>J5</t>
  </si>
  <si>
    <t>Muhamad Supriyadi</t>
  </si>
  <si>
    <t>B2</t>
  </si>
  <si>
    <t>Nuryadin</t>
  </si>
  <si>
    <t>Chaerunnisa</t>
  </si>
  <si>
    <t>Riviyanti Yosalina</t>
  </si>
  <si>
    <t>Pilihan Karyawan</t>
  </si>
  <si>
    <t>Rudy Ardianto</t>
  </si>
  <si>
    <t>Tgl Lahir</t>
  </si>
  <si>
    <t>Bagian</t>
  </si>
  <si>
    <t>=DAVERAGE(Table6[#All];Table6[[#Headers];[Transaksi]];Kriteria)</t>
  </si>
  <si>
    <t>Transaksi Rata-rata</t>
  </si>
  <si>
    <t>=DMAX(Table6[#All];Table6[[#Headers];[Transaksi]];Kriteria)</t>
  </si>
  <si>
    <t>Transaksi Terbesar</t>
  </si>
  <si>
    <t>=DMIN(Table6[#All];Table6[[#Headers];[Transaksi]];Kriteria)</t>
  </si>
  <si>
    <t>Transaksi Terkecil</t>
  </si>
  <si>
    <t>=DSUM(Table6[#All];Table6[[#Headers];[Transaksi]];Kriteria)</t>
  </si>
  <si>
    <t>Jumlah Transaksi</t>
  </si>
  <si>
    <t>="Transaksi bulan "&amp;C21&amp;" di wilayah "&amp;D21</t>
  </si>
  <si>
    <r>
      <rPr>
        <i/>
        <sz val="11"/>
        <color theme="1"/>
        <rFont val="Calibri"/>
        <family val="2"/>
        <scheme val="minor"/>
      </rPr>
      <t xml:space="preserve">&lt;&lt; fasilitas </t>
    </r>
    <r>
      <rPr>
        <b/>
        <i/>
        <sz val="11"/>
        <color rgb="FF0000FF"/>
        <rFont val="Calibri"/>
        <family val="2"/>
        <scheme val="minor"/>
      </rPr>
      <t>DATA VALIDATION</t>
    </r>
  </si>
  <si>
    <t>Pilihan</t>
  </si>
  <si>
    <r>
      <rPr>
        <sz val="11"/>
        <rFont val="Calibri"/>
        <family val="2"/>
        <scheme val="minor"/>
      </rPr>
      <t>nama range</t>
    </r>
    <r>
      <rPr>
        <sz val="11"/>
        <color rgb="FF0000FF"/>
        <rFont val="Calibri"/>
        <family val="2"/>
        <scheme val="minor"/>
      </rPr>
      <t xml:space="preserve"> </t>
    </r>
    <r>
      <rPr>
        <b/>
        <sz val="11"/>
        <color rgb="FF0000FF"/>
        <rFont val="Calibri"/>
        <family val="2"/>
        <scheme val="minor"/>
      </rPr>
      <t>Table6</t>
    </r>
  </si>
  <si>
    <t>Tahunan</t>
  </si>
  <si>
    <t>Konsumen</t>
  </si>
  <si>
    <t>Sales</t>
  </si>
  <si>
    <t>LAPORAN PENJUALAN (DATABASE)</t>
  </si>
  <si>
    <t>ABC1501020</t>
  </si>
  <si>
    <t>ABC1501019</t>
  </si>
  <si>
    <t>ABC1501018</t>
  </si>
  <si>
    <t>Sepeda Road Bike</t>
  </si>
  <si>
    <t>ABC1501017</t>
  </si>
  <si>
    <t>ABC1501016</t>
  </si>
  <si>
    <t>ABC1501015</t>
  </si>
  <si>
    <t>Mesin Cuci</t>
  </si>
  <si>
    <t>ABC1501014</t>
  </si>
  <si>
    <t>Tangerang</t>
  </si>
  <si>
    <t>ABC1501013</t>
  </si>
  <si>
    <t>K7</t>
  </si>
  <si>
    <t>ABC1501012</t>
  </si>
  <si>
    <t>J7</t>
  </si>
  <si>
    <t>ABC1501011</t>
  </si>
  <si>
    <t>I7</t>
  </si>
  <si>
    <t>Sepeda MTB</t>
  </si>
  <si>
    <t>ABC1501010</t>
  </si>
  <si>
    <t>H7</t>
  </si>
  <si>
    <t>ABC1501009</t>
  </si>
  <si>
    <t>ABC1501008</t>
  </si>
  <si>
    <t>ABC1501007</t>
  </si>
  <si>
    <t>Serpong</t>
  </si>
  <si>
    <t>ABC1501006</t>
  </si>
  <si>
    <t>ABC1501005</t>
  </si>
  <si>
    <t>Motor</t>
  </si>
  <si>
    <t>ABC1501004</t>
  </si>
  <si>
    <t>Alamat</t>
  </si>
  <si>
    <t>Pembeli</t>
  </si>
  <si>
    <t>Nama Barang</t>
  </si>
  <si>
    <t>No. Faktur</t>
  </si>
  <si>
    <t>ABC1501003</t>
  </si>
  <si>
    <t>ABC1501002</t>
  </si>
  <si>
    <t>ABC1501001</t>
  </si>
  <si>
    <t>Isi Nomor Faktur</t>
  </si>
  <si>
    <t>Periksa data pembeli</t>
  </si>
  <si>
    <t>MEMERIKSA DATA PEMBELI</t>
  </si>
  <si>
    <t>salin fungsi pada range D15:F15 ke range D16:F34</t>
  </si>
  <si>
    <t>=IF(COUNT(B15)=0;" ";INDEX(OFFSET($B$3;1;1;$D$10;$D$11);B15;C15))</t>
  </si>
  <si>
    <t>F15</t>
  </si>
  <si>
    <t>=IF(COUNT(B15)=0;" ";OFFSET($B$3;0;C15;1;1))</t>
  </si>
  <si>
    <t>E15</t>
  </si>
  <si>
    <t>=IF(COUNT(B15)=0;" ";OFFSET($B$3;B15;0;1;1))</t>
  </si>
  <si>
    <t>D15</t>
  </si>
  <si>
    <t>salin fungsi pada range B16:C16 ke range B17:C34</t>
  </si>
  <si>
    <t>=IF(COUNT(B16)=0;" ";IF(C15=$D$11;1;C15+1))</t>
  </si>
  <si>
    <t>C16</t>
  </si>
  <si>
    <t>=IF(AND(C15=$D$11;B15=$D$10);" ";IF(COUNT(B15)=0; " ";IF(C15=$D$11;B15+1;B15)))</t>
  </si>
  <si>
    <t>B16</t>
  </si>
  <si>
    <t>=IF(B15="";"";1)</t>
  </si>
  <si>
    <t>C15</t>
  </si>
  <si>
    <t>=IF(D10="";"";1)</t>
  </si>
  <si>
    <t>B15</t>
  </si>
  <si>
    <t>Merek</t>
  </si>
  <si>
    <t>Kolom</t>
  </si>
  <si>
    <t>Baris</t>
  </si>
  <si>
    <t>Posisi sebagai bantuan</t>
  </si>
  <si>
    <t>Makasar</t>
  </si>
  <si>
    <t>Pontianak</t>
  </si>
  <si>
    <t>Kawasaki</t>
  </si>
  <si>
    <t>Suzuki</t>
  </si>
  <si>
    <t>Yamaha</t>
  </si>
  <si>
    <t>Honda</t>
  </si>
  <si>
    <t>=SUM(INDIRECT("C"&amp;D11&amp;":"&amp;"G"&amp;D12))</t>
  </si>
  <si>
    <t>="Total ekspor "&amp;C11&amp;" s.d. "&amp;C12</t>
  </si>
  <si>
    <t>B14</t>
  </si>
  <si>
    <t>=VLOOKUP(C12;$I$4:$J$8;2)+3</t>
  </si>
  <si>
    <t>D12</t>
  </si>
  <si>
    <t>=VLOOKUP(C11;$I$4:$J$8;2)+3</t>
  </si>
  <si>
    <t>D11</t>
  </si>
  <si>
    <t>&lt;&lt; posisi baris</t>
  </si>
  <si>
    <t>Data akhir</t>
  </si>
  <si>
    <t>Data awal</t>
  </si>
  <si>
    <t>Silakan pilih</t>
  </si>
  <si>
    <t>untuk membuat pilihan data awal dan akhir</t>
  </si>
  <si>
    <t>Posisi baris</t>
  </si>
  <si>
    <t>Produk</t>
  </si>
  <si>
    <t>Amerika</t>
  </si>
  <si>
    <t>Belanda</t>
  </si>
  <si>
    <t>Jepang</t>
  </si>
  <si>
    <t>Australia</t>
  </si>
  <si>
    <t>Tujuan</t>
  </si>
  <si>
    <t>MENJUMLAH DATA TERTENTU</t>
  </si>
  <si>
    <t xml:space="preserve">MENGURAI DATA TABEL </t>
  </si>
  <si>
    <t>Z</t>
  </si>
  <si>
    <t>Y</t>
  </si>
  <si>
    <t>X</t>
  </si>
  <si>
    <t>W</t>
  </si>
  <si>
    <t>V</t>
  </si>
  <si>
    <t>U</t>
  </si>
  <si>
    <t>T</t>
  </si>
  <si>
    <t>S</t>
  </si>
  <si>
    <t>R</t>
  </si>
  <si>
    <t>Q</t>
  </si>
  <si>
    <t>P</t>
  </si>
  <si>
    <t>O</t>
  </si>
  <si>
    <t>N</t>
  </si>
  <si>
    <t>M</t>
  </si>
  <si>
    <t>L</t>
  </si>
  <si>
    <t>K</t>
  </si>
  <si>
    <t>Konversi</t>
  </si>
  <si>
    <t>6504 TUX</t>
  </si>
  <si>
    <t>Nomor  Polisi</t>
  </si>
  <si>
    <t>&gt;&gt; nama range KOTA</t>
  </si>
  <si>
    <t>=INDEX(JARAK;VLOOKUP(B15;KOTA;2);VLOOKUP(C15;KOTA;2))</t>
  </si>
  <si>
    <t>Cilacap</t>
  </si>
  <si>
    <t>=INDEX(JARAK;VLOOKUP(B14;KOTA;2);VLOOKUP(C14;KOTA;2))</t>
  </si>
  <si>
    <t>Tegal</t>
  </si>
  <si>
    <t>&gt;&gt; nama range JARAK</t>
  </si>
  <si>
    <r>
      <t>Jarak antar kota (</t>
    </r>
    <r>
      <rPr>
        <b/>
        <i/>
        <sz val="11"/>
        <color rgb="FF0000FF"/>
        <rFont val="Calibri"/>
        <family val="2"/>
        <scheme val="minor"/>
      </rPr>
      <t>silakan pilih dua kota</t>
    </r>
    <r>
      <rPr>
        <b/>
        <sz val="11"/>
        <color rgb="FF0000FF"/>
        <rFont val="Calibri"/>
        <family val="2"/>
        <scheme val="minor"/>
      </rPr>
      <t>)</t>
    </r>
  </si>
  <si>
    <t>Yogyakarta</t>
  </si>
  <si>
    <t>Pekalongan</t>
  </si>
  <si>
    <t>Kota</t>
  </si>
  <si>
    <t>JARAK ANTAR KOTA</t>
  </si>
  <si>
    <t>D4</t>
  </si>
  <si>
    <t>Huruf</t>
  </si>
  <si>
    <t>KONVERSI HURUF ke ANGKA</t>
  </si>
  <si>
    <t>salin fungsi yang terdapat pada alamat sel C16 ke range C17:C21</t>
  </si>
  <si>
    <t>&lt;&lt; diisi manual</t>
  </si>
  <si>
    <t>Jarak</t>
  </si>
  <si>
    <t>Rute perjalanan</t>
  </si>
  <si>
    <t>JARAK TEMPUH RUTE PERJALAN</t>
  </si>
  <si>
    <r>
      <rPr>
        <b/>
        <i/>
        <sz val="11"/>
        <color rgb="FFFF0000"/>
        <rFont val="Calibri"/>
        <family val="2"/>
        <scheme val="minor"/>
      </rPr>
      <t>KOTA3</t>
    </r>
    <r>
      <rPr>
        <sz val="11"/>
        <color theme="1"/>
        <rFont val="Calibri"/>
        <family val="2"/>
        <charset val="1"/>
      </rPr>
      <t xml:space="preserve"> &gt;&gt;</t>
    </r>
  </si>
  <si>
    <r>
      <t xml:space="preserve">&lt;&lt; range </t>
    </r>
    <r>
      <rPr>
        <b/>
        <i/>
        <sz val="11"/>
        <color rgb="FF00B050"/>
        <rFont val="Calibri"/>
        <family val="2"/>
        <scheme val="minor"/>
      </rPr>
      <t>KOTA2</t>
    </r>
  </si>
  <si>
    <r>
      <t xml:space="preserve">&gt;&gt; nama range </t>
    </r>
    <r>
      <rPr>
        <b/>
        <i/>
        <sz val="11"/>
        <color rgb="FF0000FF"/>
        <rFont val="Calibri"/>
        <family val="2"/>
        <scheme val="minor"/>
      </rPr>
      <t>KOTA1</t>
    </r>
  </si>
  <si>
    <t>Banyuwangi</t>
  </si>
  <si>
    <t>Wonosobo</t>
  </si>
  <si>
    <t>Jember</t>
  </si>
  <si>
    <t>Bondowoso</t>
  </si>
  <si>
    <t>Tasikmalaya</t>
  </si>
  <si>
    <t>Probolinggo</t>
  </si>
  <si>
    <t>Malang</t>
  </si>
  <si>
    <t>Sukabumi</t>
  </si>
  <si>
    <t>Solo</t>
  </si>
  <si>
    <t>Kediri</t>
  </si>
  <si>
    <t>Serang</t>
  </si>
  <si>
    <t>Madiun</t>
  </si>
  <si>
    <t>Rembang</t>
  </si>
  <si>
    <t>Purworejo</t>
  </si>
  <si>
    <t>Magelang</t>
  </si>
  <si>
    <t>Cirebon</t>
  </si>
  <si>
    <t>="Jarak antar kota dari "&amp;D3&amp;" ke "&amp;D4&amp;" sejauh "&amp;TEXT(D5;"#.### ")&amp;"km"</t>
  </si>
  <si>
    <t>=INDEX(KOTA1;G3;G4)</t>
  </si>
  <si>
    <t>D5</t>
  </si>
  <si>
    <t>=VLOOKUP(D4;KOTA3;2)</t>
  </si>
  <si>
    <t>G4</t>
  </si>
  <si>
    <t>=E3</t>
  </si>
  <si>
    <t>=VLOOKUP(E4;KOTA2;2)</t>
  </si>
  <si>
    <t>Posisi kolom</t>
  </si>
  <si>
    <t>Urutan kota</t>
  </si>
  <si>
    <t>D3</t>
  </si>
  <si>
    <t>Fungsi dan referensi sel</t>
  </si>
  <si>
    <t>Penyusunan fungsi dan referensi sel:</t>
  </si>
  <si>
    <t>Tabel jarak antar kota:</t>
  </si>
  <si>
    <t>Jarak Antar Kota</t>
  </si>
  <si>
    <t>&lt;&lt; posisi kolom</t>
  </si>
  <si>
    <t>Pilih kota</t>
  </si>
  <si>
    <t>=INDEX(KOTA1;E3;VLOOKUP(D4;KOTA3;2))</t>
  </si>
  <si>
    <t>=VLOOKUP(E4;KOTA2;2</t>
  </si>
  <si>
    <t>salin rumus dari range H10:I10 ke H11:I23</t>
  </si>
  <si>
    <t>=I9+F10</t>
  </si>
  <si>
    <t>I10</t>
  </si>
  <si>
    <t>=H9+E10</t>
  </si>
  <si>
    <t>H10</t>
  </si>
  <si>
    <t>=F9</t>
  </si>
  <si>
    <t>I9</t>
  </si>
  <si>
    <t>=E9</t>
  </si>
  <si>
    <t>H9</t>
  </si>
  <si>
    <t>=E9/(F9*24), salin ke range G10:G23</t>
  </si>
  <si>
    <t>G9</t>
  </si>
  <si>
    <t>Rumus dan Referensi Sel</t>
  </si>
  <si>
    <t>Waktu</t>
  </si>
  <si>
    <t>km/jam</t>
  </si>
  <si>
    <t>Tempuh</t>
  </si>
  <si>
    <t>Penjelasan Rumus dan Referensi Sel</t>
  </si>
  <si>
    <t>Kumulatif</t>
  </si>
  <si>
    <t xml:space="preserve">Kecepatan </t>
  </si>
  <si>
    <t>Jarak Tempuh</t>
  </si>
  <si>
    <t>Tahun</t>
  </si>
  <si>
    <t>Tgl mulai</t>
  </si>
  <si>
    <t>JALAN KAKI</t>
  </si>
  <si>
    <t>Rentang berat ideal</t>
  </si>
  <si>
    <t>=TEXT(18,5*(D20/B23);"#,00")&amp;" kg - "&amp;TEXT(22,99*(D20/B23);"#,00")&amp;" kg"</t>
  </si>
  <si>
    <t>D25</t>
  </si>
  <si>
    <t>Saran untuk berat ideal</t>
  </si>
  <si>
    <t>=IF(B23&lt;18,5;"Tambah";IF(B23&lt;=22,99;"Pertahankan";"Kurangi"))&amp;" berat badan"</t>
  </si>
  <si>
    <t>D24</t>
  </si>
  <si>
    <t>Kategori Berat Badan</t>
  </si>
  <si>
    <t>BMI Anda</t>
  </si>
  <si>
    <t>Berat Badan Ideal</t>
  </si>
  <si>
    <t>=IF(B23&lt;18,5;D11;IF(B23&lt;23;D12;IF(B23&lt;=30;D13;IF(B23&lt;=40;D14;D15))))</t>
  </si>
  <si>
    <t>D23</t>
  </si>
  <si>
    <t>Berat Badan</t>
  </si>
  <si>
    <t>=(D20/(D19*D19))*10000</t>
  </si>
  <si>
    <t>B23</t>
  </si>
  <si>
    <t>Tinggi Badan</t>
  </si>
  <si>
    <t>=(D19-100)*0,9</t>
  </si>
  <si>
    <t>D21</t>
  </si>
  <si>
    <t>MF Alan Pratama</t>
  </si>
  <si>
    <t>="Idealkan berat badan "&amp;D18&amp;"?"</t>
  </si>
  <si>
    <t>B17</t>
  </si>
  <si>
    <t>Sangat Berbahaya</t>
  </si>
  <si>
    <t>&gt;40</t>
  </si>
  <si>
    <t>Serius</t>
  </si>
  <si>
    <t>30,01 - 40</t>
  </si>
  <si>
    <t>Kelebihan Berat Badan</t>
  </si>
  <si>
    <t>23 - 30</t>
  </si>
  <si>
    <t>Normal</t>
  </si>
  <si>
    <t>18,5 - 22,9</t>
  </si>
  <si>
    <t>Kurang</t>
  </si>
  <si>
    <t>&lt;18,5</t>
  </si>
  <si>
    <t>BODY MASS INDEX /BMI</t>
  </si>
  <si>
    <t>=(BB/(tinggi x tinggi)) x 10000</t>
  </si>
  <si>
    <t xml:space="preserve"> Body Mass Index/BMI</t>
  </si>
  <si>
    <t>=(Tinggi - 100)x0,9</t>
  </si>
  <si>
    <t xml:space="preserve"> Berat Badan Ideal</t>
  </si>
  <si>
    <r>
      <t>Berat badan ideal, kurang atau kelebihan berat, antara lain dapat dihitung dari indek masa tubuh (</t>
    </r>
    <r>
      <rPr>
        <b/>
        <i/>
        <sz val="11"/>
        <color rgb="FFFFFF00"/>
        <rFont val="Calibri"/>
        <family val="2"/>
        <scheme val="minor"/>
      </rPr>
      <t>body mass index</t>
    </r>
    <r>
      <rPr>
        <b/>
        <sz val="11"/>
        <color rgb="FFFFFF00"/>
        <rFont val="Calibri"/>
        <family val="2"/>
        <scheme val="minor"/>
      </rPr>
      <t>/BMI)</t>
    </r>
  </si>
  <si>
    <t>IDEALKAN BERAT BADAN ANDA?</t>
  </si>
  <si>
    <t>32423,45h</t>
  </si>
  <si>
    <t>28,33k</t>
  </si>
  <si>
    <t>32432,34t</t>
  </si>
  <si>
    <t>134,56x</t>
  </si>
  <si>
    <t>0,5555k</t>
  </si>
  <si>
    <t>0,5k</t>
  </si>
  <si>
    <t>3,343432x</t>
  </si>
  <si>
    <t>23,2x</t>
  </si>
  <si>
    <t>134,33m</t>
  </si>
  <si>
    <t>14,9g</t>
  </si>
  <si>
    <t>Hasil</t>
  </si>
  <si>
    <t>Data</t>
  </si>
  <si>
    <t>MENGHILANGKAN TEKS DI BELAKANG ANGKA</t>
  </si>
  <si>
    <t>Tanah Abang II</t>
  </si>
  <si>
    <t>Indonesia Raya</t>
  </si>
  <si>
    <t>Universitas Indonesia</t>
  </si>
  <si>
    <t>Super Star</t>
  </si>
  <si>
    <t>Pangeran Diponegoro</t>
  </si>
  <si>
    <t>Babad Tanah Jawa</t>
  </si>
  <si>
    <t>Salemba Raya</t>
  </si>
  <si>
    <t>Polda Metro Jaya</t>
  </si>
  <si>
    <t>Sudirman Kav 33-4</t>
  </si>
  <si>
    <t>Akuntansi Manajemen</t>
  </si>
  <si>
    <t>Magister Akuntansi</t>
  </si>
  <si>
    <t>Kata pertama</t>
  </si>
  <si>
    <t>Teks</t>
  </si>
  <si>
    <t>MENAMPILKAN KATA PERTAMA</t>
  </si>
  <si>
    <t>salin fungsi dari range D4:G4 ke D5:G8</t>
  </si>
  <si>
    <t>HM Johan Jl Lingkar Luar Km 2 No 10 Yogyakarta</t>
  </si>
  <si>
    <t>Adi Alamsyah STIKES Banten BSD City Serpong</t>
  </si>
  <si>
    <t>Amirudin Siregar Jl Garuda No. 16 Medan</t>
  </si>
  <si>
    <t>Irfan Zulkifli Magister Akuntansi UNDIP Semarang</t>
  </si>
  <si>
    <t>Irma Julaikha SMP Negeri 1 Bumiayu</t>
  </si>
  <si>
    <t xml:space="preserve">Nama </t>
  </si>
  <si>
    <t>Spasi 2</t>
  </si>
  <si>
    <t>Spasi 1</t>
  </si>
  <si>
    <t>Nama dan Alamat</t>
  </si>
  <si>
    <t>MEMISAH TEKS</t>
  </si>
  <si>
    <t>- salin fungsi dari range C6:E6 ke range C7:E14</t>
  </si>
  <si>
    <t>- susun fungsi =LEFT(B6;1)&amp;"_"&amp;RIGHT(B6;D6-C6)&amp;C$3 pada alamat sel E6</t>
  </si>
  <si>
    <t>- susun fungsi =LEN(B6) pada alamat sel D6</t>
  </si>
  <si>
    <t>- susun fungsi =FIND(" ";B6;1) pada alamat sel C6</t>
  </si>
  <si>
    <t>ela susilawati</t>
  </si>
  <si>
    <t>novita ulhayati</t>
  </si>
  <si>
    <t>reni novita</t>
  </si>
  <si>
    <t>putra christianto</t>
  </si>
  <si>
    <t>agustinus wiro</t>
  </si>
  <si>
    <t>rudy ardiansyah</t>
  </si>
  <si>
    <t>adi nurdin</t>
  </si>
  <si>
    <t>susi shorayasari</t>
  </si>
  <si>
    <t>trida humaery</t>
  </si>
  <si>
    <t>Alamat email</t>
  </si>
  <si>
    <t>Spasi</t>
  </si>
  <si>
    <t>Nama Karyawan</t>
  </si>
  <si>
    <t>@vokasimerdeka.ac.id</t>
  </si>
  <si>
    <t>Alamat email:</t>
  </si>
  <si>
    <t>MEMBUAT ALAMAT EMAIL</t>
  </si>
  <si>
    <t>- susun fungsi =LEFT(B6;FIND(" ";B6;1))&amp;"_"&amp;LEFT((RIGHT(B6;D6-C6)))&amp;C$3 pada alamat sel E6</t>
  </si>
  <si>
    <t>adi alamsyah</t>
  </si>
  <si>
    <t>ahmad syarifudin</t>
  </si>
  <si>
    <t>dorsinta siallagan</t>
  </si>
  <si>
    <t>gerry purwanto</t>
  </si>
  <si>
    <t>dian puspitasari</t>
  </si>
  <si>
    <t>restu octasila</t>
  </si>
  <si>
    <t>tya nastiti</t>
  </si>
  <si>
    <t>muhammad supriyadi</t>
  </si>
  <si>
    <t>eulisa ochtasary</t>
  </si>
  <si>
    <t>=DAY(D12)</t>
  </si>
  <si>
    <t>=MONTH(D12)</t>
  </si>
  <si>
    <t>=VLOOKUP(B14;BARANG;2)</t>
  </si>
  <si>
    <t>=VLOOKUP(B14;BARANG;3)</t>
  </si>
  <si>
    <t>=IF(F12&lt;=15;VLOOKUP(B14;BARANG;3+(F13*2)-1);VLOOKUP(B14;BARANG;3+(F13*2)))</t>
  </si>
  <si>
    <t>=IF(DAY(D12)&lt;=15;VLOOKUP(B14;BARANG;3+(MONTH(D12)*2)-1);VLOOKUP(B14;BARANG;(3+MONTH(D12)*2)))</t>
  </si>
  <si>
    <t>=INDEX(Jual;2;3)</t>
  </si>
  <si>
    <t>=SUM(INDEX(Jual;0;3))</t>
  </si>
  <si>
    <t>=INDEX(Jual;VLOOKUP(B15;Produk;2);VLOOKUP(D15;Bulan;2))</t>
  </si>
  <si>
    <t>=SUM(INDEX(Jual;0;VLOOKUP(D16;Bulan;2)))</t>
  </si>
  <si>
    <t>=MIN(H5:H12)</t>
  </si>
  <si>
    <t>=INDEX(C5:C12;MATCH(MIN(H5:H12);H5:H12;0))</t>
  </si>
  <si>
    <t>=INDEX(B3:N8;MATCH(B12;B3:B8;);MATCH(C12;B3:N3;))</t>
  </si>
  <si>
    <t>=LARGE(E8:E17;D3)</t>
  </si>
  <si>
    <t>=INDEX(C8:C17;MATCH(LARGE(E8:E17;D3);E8:E17;0))</t>
  </si>
  <si>
    <t>=ABS(LARGE(F8:F17;D3)-LARGE(F8:F17;D4))</t>
  </si>
  <si>
    <t>=SUM(OFFSET(D5:D16;0;0;G5;2))</t>
  </si>
  <si>
    <t>="Bulan "&amp;TEXT(E3;"mmmm")&amp;" tahun "&amp;YEAR(E3)</t>
  </si>
  <si>
    <t>=IF(B7&lt;F$5;B7+1;" ")</t>
  </si>
  <si>
    <t>=IF(B8=" ";" ";C7+1)</t>
  </si>
  <si>
    <t>=INDEX(E7:E37;MATCH(I7;C7:C37;0))</t>
  </si>
  <si>
    <t>=SUMIF(C10:C40;"&lt;="&amp;E6;D10:D40)</t>
  </si>
  <si>
    <t>=VLOOKUP(F3;B4:C18;2;)</t>
  </si>
  <si>
    <t>="KARYAWAN BAGIAN "&amp;UPPER(J4)&amp;" "&amp;UPPER(J5)</t>
  </si>
  <si>
    <t>=IF(M4=1;"Termuda";"Tertua")</t>
  </si>
  <si>
    <t>=IF(M4=1;DMAX(C3:F23;"Tgl Lahir";H3:K4);DMIN(C3:F23;"Tgl Lahir";H3:K4))</t>
  </si>
  <si>
    <t>=IF(COUNTIF(B4:B23;I4)=1;"Tersedia";"Tidak Tersedia")</t>
  </si>
  <si>
    <t>=IF(J4="Tersedia";I4;"")</t>
  </si>
  <si>
    <t>=IF(H7="";"";VLOOKUP(H7;JUAL;2))</t>
  </si>
  <si>
    <t>=IF(H7="";"";VLOOKUP(H7;JUAL;3))</t>
  </si>
  <si>
    <t>=IF(H7="";"";VLOOKUP(H7;JUAL;4))</t>
  </si>
  <si>
    <t>=COUNTA(B4:B8)</t>
  </si>
  <si>
    <t>=COUNTA(C3:F3)</t>
  </si>
  <si>
    <t>=LEFT(D3;4)&amp;TEXT(VLOOKUP(MID(D3;6;1);J4:K29;2);" 00")&amp;TEXT(VLOOKUP(MID(D3;7;1);J4:K29;2);" 00 ")&amp;TEXT(VLOOKUP(RIGHT(D3);J4:K29;2);"00")</t>
  </si>
  <si>
    <t>=INDEX(JARAK;VLOOKUP(B15;KOTA;2);VLOOKUP(B16;KOTA;2))</t>
  </si>
  <si>
    <t>=SUM(C16:C21)</t>
  </si>
  <si>
    <t>=VALUE(LEFT(B4;LEN(B4)-1))</t>
  </si>
  <si>
    <t>=LEFT(B4;FIND(" ";B4;1))</t>
  </si>
  <si>
    <t>=FIND(" ";B4;1)</t>
  </si>
  <si>
    <t>=FIND(" ";B4;D4+1)</t>
  </si>
  <si>
    <t>=LEFT(B4;E4-1)</t>
  </si>
  <si>
    <t>=RIGHT(B4;LEN(B4)-E4)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</si>
</sst>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1" formatCode="_(* #,##0_);_(* \(#,##0\);_(* &quot;-&quot;_);_(@_)"/>
    <numFmt numFmtId="43" formatCode="_(* #,##0.00_);_(* \(#,##0.00\);_(* &quot;-&quot;??_);_(@_)"/>
    <numFmt numFmtId="164" formatCode="&quot;$&quot;#,##0"/>
    <numFmt numFmtId="165" formatCode="&quot;$&quot;#,##0.00_);[Red]\(&quot;$&quot;#,##0.00\)"/>
    <numFmt numFmtId="166" formatCode="0.00000%"/>
    <numFmt numFmtId="167" formatCode="0.0%"/>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dddd"/>
    <numFmt numFmtId="173" formatCode="#,##0\ &quot;unit &quot;"/>
    <numFmt numFmtId="174" formatCode="[$-421]dd\ mmmm\ yyyy;@"/>
    <numFmt numFmtId="175" formatCode="General\ &quot;hari &quot;"/>
    <numFmt numFmtId="176" formatCode="General\ &quot;cabang&quot;"/>
    <numFmt numFmtId="177" formatCode="#,##0;[Red]#,##0"/>
    <numFmt numFmtId="178" formatCode="dd/mm/yyyy;@"/>
    <numFmt numFmtId="179" formatCode="_(* #,##0_);_(* \(#,##0\);_(* &quot;-&quot;??_);_(@_)"/>
    <numFmt numFmtId="180" formatCode="00"/>
    <numFmt numFmtId="181" formatCode="0000\ 00\ 00\ 00"/>
    <numFmt numFmtId="182" formatCode="General\ &quot;km &quot;"/>
    <numFmt numFmtId="183" formatCode="#,##0\ &quot;km &quot;"/>
    <numFmt numFmtId="184" formatCode="[hh]:mm:ss"/>
    <numFmt numFmtId="185" formatCode="0.00\ &quot;km &quot;"/>
    <numFmt numFmtId="186" formatCode="#0.#0\ &quot;kg &quot;"/>
    <numFmt numFmtId="187" formatCode="#0\ &quot;cm &quot;"/>
  </numFmts>
  <fonts count="56" x14ac:knownFonts="1">
    <font>
      <sz val="11"/>
      <color theme="1"/>
      <name val="Calibri"/>
      <family val="2"/>
      <charset val="1"/>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0"/>
      <name val="Arial"/>
      <family val="2"/>
    </font>
    <font>
      <sz val="11"/>
      <color theme="1"/>
      <name val="Calibri"/>
      <family val="2"/>
      <scheme val="minor"/>
    </font>
    <font>
      <sz val="11"/>
      <color theme="0"/>
      <name val="Calibri"/>
      <family val="2"/>
      <scheme val="minor"/>
    </font>
    <font>
      <sz val="11"/>
      <color theme="1"/>
      <name val="Calibri"/>
      <family val="2"/>
      <charset val="1"/>
      <scheme val="minor"/>
    </font>
    <font>
      <b/>
      <sz val="11"/>
      <color indexed="12"/>
      <name val="Arial"/>
      <family val="2"/>
    </font>
    <font>
      <b/>
      <sz val="11"/>
      <color theme="1"/>
      <name val="Calibri"/>
      <family val="2"/>
      <scheme val="minor"/>
    </font>
    <font>
      <sz val="11"/>
      <color rgb="FF3F3F76"/>
      <name val="Calibri"/>
      <family val="2"/>
      <scheme val="minor"/>
    </font>
    <font>
      <b/>
      <sz val="18"/>
      <color theme="3"/>
      <name val="Cambria"/>
      <family val="2"/>
      <scheme val="major"/>
    </font>
    <font>
      <b/>
      <sz val="9"/>
      <name val="Arial"/>
      <family val="2"/>
    </font>
    <font>
      <sz val="11"/>
      <color theme="1"/>
      <name val="Calibri"/>
      <family val="2"/>
      <charset val="1"/>
    </font>
    <font>
      <b/>
      <sz val="8"/>
      <color indexed="81"/>
      <name val="Tahoma"/>
      <family val="2"/>
    </font>
    <font>
      <sz val="8"/>
      <color indexed="81"/>
      <name val="Tahoma"/>
      <family val="2"/>
    </font>
    <font>
      <sz val="9"/>
      <color theme="1"/>
      <name val="Arial"/>
      <family val="2"/>
    </font>
    <font>
      <sz val="7"/>
      <color theme="1"/>
      <name val="Arial"/>
      <family val="2"/>
    </font>
    <font>
      <u/>
      <sz val="10"/>
      <color indexed="12"/>
      <name val="Arial"/>
      <family val="2"/>
    </font>
    <font>
      <sz val="11"/>
      <name val="Calibri"/>
      <family val="2"/>
      <scheme val="minor"/>
    </font>
    <font>
      <b/>
      <sz val="11"/>
      <color indexed="9"/>
      <name val="Calibri"/>
      <family val="2"/>
      <scheme val="minor"/>
    </font>
    <font>
      <b/>
      <sz val="14"/>
      <color rgb="FF0000FF"/>
      <name val="Calibri"/>
      <family val="2"/>
      <scheme val="minor"/>
    </font>
    <font>
      <b/>
      <sz val="11"/>
      <color theme="0"/>
      <name val="Calibri"/>
      <family val="2"/>
      <scheme val="minor"/>
    </font>
    <font>
      <b/>
      <sz val="11"/>
      <color rgb="FF0000FF"/>
      <name val="Calibri"/>
      <family val="2"/>
      <scheme val="minor"/>
    </font>
    <font>
      <i/>
      <sz val="11"/>
      <name val="Calibri"/>
      <family val="2"/>
      <scheme val="minor"/>
    </font>
    <font>
      <i/>
      <sz val="11"/>
      <color rgb="FFFF0000"/>
      <name val="Calibri"/>
      <family val="2"/>
      <scheme val="minor"/>
    </font>
    <font>
      <sz val="11"/>
      <color rgb="FF0000FF"/>
      <name val="Calibri"/>
      <family val="2"/>
      <scheme val="minor"/>
    </font>
    <font>
      <i/>
      <sz val="11"/>
      <color rgb="FF0000FF"/>
      <name val="Calibri"/>
      <family val="2"/>
      <scheme val="minor"/>
    </font>
    <font>
      <sz val="11"/>
      <color rgb="FFFF0000"/>
      <name val="Calibri"/>
      <family val="2"/>
      <scheme val="minor"/>
    </font>
    <font>
      <b/>
      <i/>
      <sz val="11"/>
      <color rgb="FF0000FF"/>
      <name val="Calibri"/>
      <family val="2"/>
      <scheme val="minor"/>
    </font>
    <font>
      <sz val="11"/>
      <color rgb="FF00B050"/>
      <name val="Calibri"/>
      <family val="2"/>
      <scheme val="minor"/>
    </font>
    <font>
      <sz val="8"/>
      <name val="Tahoma"/>
      <family val="2"/>
    </font>
    <font>
      <sz val="8"/>
      <name val="Verdana"/>
      <family val="2"/>
    </font>
    <font>
      <sz val="11"/>
      <color indexed="8"/>
      <name val="Calibri"/>
      <family val="2"/>
      <charset val="1"/>
    </font>
    <font>
      <b/>
      <sz val="8"/>
      <color indexed="9"/>
      <name val="Tahoma"/>
      <family val="2"/>
    </font>
    <font>
      <b/>
      <sz val="8"/>
      <color indexed="8"/>
      <name val="Tahoma"/>
      <family val="2"/>
    </font>
    <font>
      <b/>
      <u/>
      <sz val="8"/>
      <color indexed="8"/>
      <name val="Tahoma"/>
      <family val="2"/>
    </font>
    <font>
      <b/>
      <sz val="15"/>
      <color theme="3"/>
      <name val="Calibri"/>
      <family val="2"/>
      <scheme val="minor"/>
    </font>
    <font>
      <b/>
      <sz val="8"/>
      <color indexed="23"/>
      <name val="Verdana"/>
      <family val="2"/>
    </font>
    <font>
      <sz val="16"/>
      <color indexed="9"/>
      <name val="Tahoma"/>
      <family val="2"/>
    </font>
    <font>
      <b/>
      <sz val="8"/>
      <color indexed="63"/>
      <name val="Verdana"/>
      <family val="2"/>
    </font>
    <font>
      <b/>
      <sz val="11"/>
      <color rgb="FFFF0000"/>
      <name val="Calibri"/>
      <family val="2"/>
      <scheme val="minor"/>
    </font>
    <font>
      <sz val="11"/>
      <color theme="0" tint="-0.14999847407452621"/>
      <name val="Calibri"/>
      <family val="2"/>
      <charset val="1"/>
      <scheme val="minor"/>
    </font>
    <font>
      <b/>
      <sz val="11"/>
      <color rgb="FF00B050"/>
      <name val="Calibri"/>
      <family val="2"/>
      <scheme val="minor"/>
    </font>
    <font>
      <sz val="11"/>
      <color theme="0" tint="-0.249977111117893"/>
      <name val="Calibri"/>
      <family val="2"/>
      <charset val="1"/>
      <scheme val="minor"/>
    </font>
    <font>
      <b/>
      <i/>
      <sz val="11"/>
      <color rgb="FFFF0000"/>
      <name val="Calibri"/>
      <family val="2"/>
      <scheme val="minor"/>
    </font>
    <font>
      <u/>
      <sz val="11"/>
      <name val="Calibri"/>
      <family val="2"/>
      <scheme val="minor"/>
    </font>
    <font>
      <i/>
      <sz val="11"/>
      <color theme="1"/>
      <name val="Calibri"/>
      <family val="2"/>
      <scheme val="minor"/>
    </font>
    <font>
      <b/>
      <i/>
      <sz val="11"/>
      <color rgb="FF00B050"/>
      <name val="Calibri"/>
      <family val="2"/>
      <scheme val="minor"/>
    </font>
    <font>
      <i/>
      <sz val="11"/>
      <color rgb="FF00B050"/>
      <name val="Calibri"/>
      <family val="2"/>
      <scheme val="minor"/>
    </font>
    <font>
      <b/>
      <sz val="11"/>
      <color rgb="FFFFFF00"/>
      <name val="Calibri"/>
      <family val="2"/>
      <scheme val="minor"/>
    </font>
    <font>
      <b/>
      <i/>
      <sz val="11"/>
      <color rgb="FFFFFF00"/>
      <name val="Calibri"/>
      <family val="2"/>
      <scheme val="minor"/>
    </font>
    <font>
      <b/>
      <sz val="11"/>
      <color rgb="FFC00000"/>
      <name val="Calibri"/>
      <family val="2"/>
      <scheme val="minor"/>
    </font>
  </fonts>
  <fills count="46">
    <fill>
      <patternFill patternType="none"/>
    </fill>
    <fill>
      <patternFill patternType="gray125"/>
    </fill>
    <fill>
      <patternFill patternType="solid">
        <fgColor rgb="FFFFCC99"/>
      </patternFill>
    </fill>
    <fill>
      <patternFill patternType="solid">
        <fgColor theme="0" tint="-4.9989318521683403E-2"/>
        <bgColor indexed="64"/>
      </patternFill>
    </fill>
    <fill>
      <patternFill patternType="solid">
        <fgColor theme="6" tint="0.79998168889431442"/>
        <bgColor theme="6" tint="0.79998168889431442"/>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5"/>
        <bgColor theme="5"/>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tint="0.79998168889431442"/>
        <bgColor theme="9" tint="0.79998168889431442"/>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indexed="58"/>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8" tint="-0.499984740745262"/>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0" tint="-0.34998626667073579"/>
        <bgColor indexed="64"/>
      </patternFill>
    </fill>
    <fill>
      <patternFill patternType="solid">
        <fgColor theme="3" tint="-0.249977111117893"/>
        <bgColor indexed="64"/>
      </patternFill>
    </fill>
    <fill>
      <patternFill patternType="solid">
        <fgColor theme="8" tint="-0.499984740745262"/>
        <bgColor indexed="63"/>
      </patternFill>
    </fill>
    <fill>
      <patternFill patternType="solid">
        <fgColor theme="4"/>
        <bgColor theme="4"/>
      </patternFill>
    </fill>
    <fill>
      <patternFill patternType="solid">
        <fgColor indexed="9"/>
        <bgColor indexed="64"/>
      </patternFill>
    </fill>
    <fill>
      <patternFill patternType="solid">
        <fgColor indexed="55"/>
        <bgColor indexed="64"/>
      </patternFill>
    </fill>
    <fill>
      <patternFill patternType="solid">
        <fgColor indexed="8"/>
        <bgColor indexed="64"/>
      </patternFill>
    </fill>
    <fill>
      <patternFill patternType="solid">
        <fgColor indexed="9"/>
        <bgColor indexed="9"/>
      </patternFill>
    </fill>
    <fill>
      <patternFill patternType="solid">
        <fgColor indexed="22"/>
        <bgColor indexed="64"/>
      </patternFill>
    </fill>
    <fill>
      <patternFill patternType="solid">
        <fgColor theme="4" tint="-0.499984740745262"/>
        <bgColor indexed="64"/>
      </patternFill>
    </fill>
    <fill>
      <patternFill patternType="solid">
        <fgColor rgb="FF00B050"/>
        <bgColor indexed="64"/>
      </patternFill>
    </fill>
    <fill>
      <patternFill patternType="solid">
        <fgColor theme="1"/>
        <bgColor indexed="64"/>
      </patternFill>
    </fill>
  </fills>
  <borders count="61">
    <border>
      <left/>
      <right/>
      <top/>
      <bottom/>
      <diagonal/>
    </border>
    <border>
      <left style="thin">
        <color rgb="FF7F7F7F"/>
      </left>
      <right style="thin">
        <color rgb="FF7F7F7F"/>
      </right>
      <top style="thin">
        <color rgb="FF7F7F7F"/>
      </top>
      <bottom style="thin">
        <color rgb="FF7F7F7F"/>
      </bottom>
      <diagonal/>
    </border>
    <border>
      <left/>
      <right/>
      <top style="thin">
        <color theme="0"/>
      </top>
      <bottom style="thin">
        <color theme="0"/>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right/>
      <top/>
      <bottom style="thin">
        <color theme="0"/>
      </bottom>
      <diagonal/>
    </border>
    <border>
      <left style="thin">
        <color theme="0"/>
      </left>
      <right/>
      <top/>
      <bottom style="thin">
        <color theme="0"/>
      </bottom>
      <diagonal/>
    </border>
    <border>
      <left style="thin">
        <color theme="0"/>
      </left>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top/>
      <bottom style="thick">
        <color theme="4"/>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55"/>
      </right>
      <top/>
      <bottom/>
      <diagonal/>
    </border>
    <border>
      <left/>
      <right style="thin">
        <color theme="8" tint="-0.499984740745262"/>
      </right>
      <top style="thin">
        <color theme="8" tint="-0.499984740745262"/>
      </top>
      <bottom style="thin">
        <color theme="0"/>
      </bottom>
      <diagonal/>
    </border>
    <border>
      <left style="thin">
        <color theme="0"/>
      </left>
      <right style="thin">
        <color theme="0"/>
      </right>
      <top style="thin">
        <color theme="8" tint="-0.499984740745262"/>
      </top>
      <bottom style="thin">
        <color theme="0"/>
      </bottom>
      <diagonal/>
    </border>
    <border>
      <left style="thin">
        <color theme="8" tint="-0.499984740745262"/>
      </left>
      <right/>
      <top style="thin">
        <color theme="8" tint="-0.499984740745262"/>
      </top>
      <bottom style="thin">
        <color theme="0"/>
      </bottom>
      <diagonal/>
    </border>
    <border>
      <left/>
      <right style="thin">
        <color theme="0"/>
      </right>
      <top/>
      <bottom style="thin">
        <color theme="0"/>
      </bottom>
      <diagonal/>
    </border>
    <border>
      <left style="medium">
        <color rgb="FF0000FF"/>
      </left>
      <right style="medium">
        <color rgb="FF0000FF"/>
      </right>
      <top style="medium">
        <color rgb="FF0000FF"/>
      </top>
      <bottom style="medium">
        <color rgb="FF0000FF"/>
      </bottom>
      <diagonal/>
    </border>
    <border>
      <left style="medium">
        <color rgb="FFFF0000"/>
      </left>
      <right style="medium">
        <color rgb="FFFF0000"/>
      </right>
      <top style="medium">
        <color rgb="FFFF0000"/>
      </top>
      <bottom style="medium">
        <color rgb="FFFF0000"/>
      </bottom>
      <diagonal/>
    </border>
    <border>
      <left/>
      <right style="medium">
        <color rgb="FFFF0000"/>
      </right>
      <top/>
      <bottom style="medium">
        <color rgb="FFFF0000"/>
      </bottom>
      <diagonal/>
    </border>
    <border>
      <left style="medium">
        <color rgb="FFFF0000"/>
      </left>
      <right style="thin">
        <color theme="0"/>
      </right>
      <top/>
      <bottom style="medium">
        <color rgb="FFFF0000"/>
      </bottom>
      <diagonal/>
    </border>
    <border>
      <left/>
      <right style="medium">
        <color rgb="FF0000FF"/>
      </right>
      <top/>
      <bottom style="medium">
        <color rgb="FF0000FF"/>
      </bottom>
      <diagonal/>
    </border>
    <border>
      <left/>
      <right style="medium">
        <color rgb="FFFF0000"/>
      </right>
      <top/>
      <bottom/>
      <diagonal/>
    </border>
    <border>
      <left style="medium">
        <color rgb="FFFF0000"/>
      </left>
      <right style="thin">
        <color theme="0"/>
      </right>
      <top/>
      <bottom/>
      <diagonal/>
    </border>
    <border>
      <left/>
      <right style="medium">
        <color rgb="FF0000FF"/>
      </right>
      <top/>
      <bottom/>
      <diagonal/>
    </border>
    <border>
      <left/>
      <right style="medium">
        <color rgb="FF0000FF"/>
      </right>
      <top style="medium">
        <color rgb="FF0000FF"/>
      </top>
      <bottom/>
      <diagonal/>
    </border>
    <border>
      <left/>
      <right style="medium">
        <color rgb="FFFF0000"/>
      </right>
      <top style="medium">
        <color rgb="FFFF0000"/>
      </top>
      <bottom/>
      <diagonal/>
    </border>
    <border>
      <left style="medium">
        <color rgb="FFFF0000"/>
      </left>
      <right style="thin">
        <color theme="0"/>
      </right>
      <top style="medium">
        <color rgb="FFFF0000"/>
      </top>
      <bottom/>
      <diagonal/>
    </border>
    <border>
      <left style="medium">
        <color rgb="FF0000FF"/>
      </left>
      <right/>
      <top/>
      <bottom style="medium">
        <color rgb="FF0000FF"/>
      </bottom>
      <diagonal/>
    </border>
    <border>
      <left style="medium">
        <color rgb="FF0000FF"/>
      </left>
      <right/>
      <top/>
      <bottom/>
      <diagonal/>
    </border>
    <border>
      <left style="medium">
        <color rgb="FF0000FF"/>
      </left>
      <right/>
      <top style="medium">
        <color rgb="FF0000FF"/>
      </top>
      <bottom/>
      <diagonal/>
    </border>
    <border>
      <left/>
      <right style="medium">
        <color rgb="FF00B050"/>
      </right>
      <top/>
      <bottom style="medium">
        <color rgb="FF00B050"/>
      </bottom>
      <diagonal/>
    </border>
    <border>
      <left style="thin">
        <color theme="0"/>
      </left>
      <right style="thin">
        <color theme="0"/>
      </right>
      <top/>
      <bottom style="medium">
        <color rgb="FF00B050"/>
      </bottom>
      <diagonal/>
    </border>
    <border>
      <left style="medium">
        <color rgb="FF00B050"/>
      </left>
      <right/>
      <top/>
      <bottom style="medium">
        <color rgb="FF00B050"/>
      </bottom>
      <diagonal/>
    </border>
    <border>
      <left/>
      <right style="medium">
        <color rgb="FF00B050"/>
      </right>
      <top/>
      <bottom style="thin">
        <color theme="0"/>
      </bottom>
      <diagonal/>
    </border>
    <border>
      <left style="medium">
        <color rgb="FF00B050"/>
      </left>
      <right/>
      <top/>
      <bottom style="thin">
        <color theme="0"/>
      </bottom>
      <diagonal/>
    </border>
    <border>
      <left/>
      <right style="medium">
        <color rgb="FF00B050"/>
      </right>
      <top style="medium">
        <color rgb="FF00B050"/>
      </top>
      <bottom style="thin">
        <color theme="0"/>
      </bottom>
      <diagonal/>
    </border>
    <border>
      <left style="thin">
        <color theme="0"/>
      </left>
      <right style="thin">
        <color theme="0"/>
      </right>
      <top style="medium">
        <color rgb="FF00B050"/>
      </top>
      <bottom style="thin">
        <color theme="0"/>
      </bottom>
      <diagonal/>
    </border>
    <border>
      <left style="medium">
        <color rgb="FF00B050"/>
      </left>
      <right/>
      <top style="medium">
        <color rgb="FF00B050"/>
      </top>
      <bottom style="thin">
        <color theme="0"/>
      </bottom>
      <diagonal/>
    </border>
    <border>
      <left style="medium">
        <color theme="8" tint="-0.499984740745262"/>
      </left>
      <right style="thin">
        <color theme="0"/>
      </right>
      <top/>
      <bottom style="medium">
        <color rgb="FF00B050"/>
      </bottom>
      <diagonal/>
    </border>
    <border>
      <left style="thin">
        <color theme="0"/>
      </left>
      <right style="thin">
        <color theme="0"/>
      </right>
      <top/>
      <bottom style="medium">
        <color rgb="FFFF0000"/>
      </bottom>
      <diagonal/>
    </border>
    <border>
      <left style="thin">
        <color theme="0"/>
      </left>
      <right style="thin">
        <color theme="0"/>
      </right>
      <top style="medium">
        <color rgb="FFFF0000"/>
      </top>
      <bottom/>
      <diagonal/>
    </border>
    <border>
      <left style="medium">
        <color rgb="FF00B050"/>
      </left>
      <right style="medium">
        <color rgb="FF00B050"/>
      </right>
      <top style="medium">
        <color rgb="FF00B050"/>
      </top>
      <bottom style="medium">
        <color rgb="FF00B050"/>
      </bottom>
      <diagonal/>
    </border>
    <border>
      <left style="medium">
        <color rgb="FFFF0000"/>
      </left>
      <right/>
      <top/>
      <bottom style="medium">
        <color rgb="FFFF0000"/>
      </bottom>
      <diagonal/>
    </border>
    <border>
      <left/>
      <right/>
      <top/>
      <bottom style="medium">
        <color rgb="FF00B050"/>
      </bottom>
      <diagonal/>
    </border>
    <border>
      <left style="medium">
        <color rgb="FFFF0000"/>
      </left>
      <right/>
      <top/>
      <bottom/>
      <diagonal/>
    </border>
    <border>
      <left/>
      <right style="medium">
        <color rgb="FF00B050"/>
      </right>
      <top/>
      <bottom/>
      <diagonal/>
    </border>
    <border>
      <left style="medium">
        <color rgb="FF00B050"/>
      </left>
      <right/>
      <top/>
      <bottom/>
      <diagonal/>
    </border>
    <border>
      <left style="medium">
        <color rgb="FFFF0000"/>
      </left>
      <right/>
      <top style="medium">
        <color rgb="FFFF0000"/>
      </top>
      <bottom/>
      <diagonal/>
    </border>
    <border>
      <left/>
      <right style="medium">
        <color rgb="FF00B050"/>
      </right>
      <top style="medium">
        <color rgb="FF00B050"/>
      </top>
      <bottom/>
      <diagonal/>
    </border>
    <border>
      <left/>
      <right/>
      <top style="medium">
        <color rgb="FF00B050"/>
      </top>
      <bottom/>
      <diagonal/>
    </border>
    <border>
      <left style="medium">
        <color rgb="FF00B050"/>
      </left>
      <right/>
      <top style="medium">
        <color rgb="FF00B05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121">
    <xf numFmtId="0" fontId="0" fillId="0" borderId="0"/>
    <xf numFmtId="0" fontId="7" fillId="0" borderId="0"/>
    <xf numFmtId="0" fontId="7"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8" fillId="4" borderId="0" applyNumberFormat="0" applyBorder="0" applyAlignment="0" applyProtection="0"/>
    <xf numFmtId="0" fontId="8" fillId="12" borderId="0" applyNumberFormat="0" applyBorder="0" applyAlignment="0" applyProtection="0"/>
    <xf numFmtId="0" fontId="9"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9" fillId="22" borderId="0" applyNumberFormat="0" applyBorder="0" applyAlignment="0" applyProtection="0"/>
    <xf numFmtId="41" fontId="10"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1" fillId="0" borderId="0">
      <alignment horizontal="left" vertical="center" indent="1"/>
    </xf>
    <xf numFmtId="164"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4" fontId="7" fillId="0" borderId="0" applyFont="0" applyFill="0" applyBorder="0" applyAlignment="0" applyProtection="0"/>
    <xf numFmtId="168" fontId="7" fillId="0" borderId="0" applyFont="0" applyFill="0" applyBorder="0" applyAlignment="0" applyProtection="0"/>
    <xf numFmtId="169" fontId="7" fillId="0" borderId="0" applyFont="0" applyFill="0" applyBorder="0" applyAlignment="0" applyProtection="0"/>
    <xf numFmtId="0" fontId="12" fillId="23" borderId="0" applyNumberFormat="0" applyBorder="0" applyAlignment="0" applyProtection="0"/>
    <xf numFmtId="0" fontId="12" fillId="24" borderId="0" applyNumberFormat="0" applyBorder="0" applyAlignment="0" applyProtection="0"/>
    <xf numFmtId="0" fontId="12" fillId="25" borderId="0" applyNumberFormat="0" applyBorder="0" applyAlignment="0" applyProtection="0"/>
    <xf numFmtId="0" fontId="13" fillId="2" borderId="1" applyNumberFormat="0" applyAlignment="0" applyProtection="0"/>
    <xf numFmtId="0" fontId="8" fillId="0" borderId="0"/>
    <xf numFmtId="0" fontId="8" fillId="0" borderId="0"/>
    <xf numFmtId="0" fontId="7" fillId="0" borderId="0"/>
    <xf numFmtId="0" fontId="8" fillId="0" borderId="0"/>
    <xf numFmtId="0" fontId="7" fillId="0" borderId="0"/>
    <xf numFmtId="9" fontId="7"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7" fillId="26" borderId="0"/>
    <xf numFmtId="16" fontId="15" fillId="0" borderId="0" applyNumberFormat="0" applyFont="0" applyFill="0" applyBorder="0">
      <alignment horizontal="left"/>
    </xf>
    <xf numFmtId="170" fontId="7" fillId="0" borderId="0" applyFont="0" applyFill="0" applyBorder="0" applyAlignment="0" applyProtection="0"/>
    <xf numFmtId="171" fontId="7" fillId="0" borderId="0" applyFont="0" applyFill="0" applyBorder="0" applyAlignment="0" applyProtection="0"/>
    <xf numFmtId="41" fontId="16" fillId="0" borderId="0" applyFont="0" applyFill="0" applyBorder="0" applyAlignment="0" applyProtection="0"/>
    <xf numFmtId="0" fontId="6" fillId="0" borderId="0"/>
    <xf numFmtId="0" fontId="21" fillId="0" borderId="0" applyNumberFormat="0" applyFill="0" applyBorder="0" applyAlignment="0" applyProtection="0">
      <alignment vertical="top"/>
      <protection locked="0"/>
    </xf>
    <xf numFmtId="0" fontId="5" fillId="0" borderId="0"/>
    <xf numFmtId="0" fontId="8" fillId="20" borderId="0" applyNumberFormat="0" applyBorder="0" applyAlignment="0" applyProtection="0"/>
    <xf numFmtId="0" fontId="9" fillId="37" borderId="0" applyNumberFormat="0" applyBorder="0" applyAlignment="0" applyProtection="0"/>
    <xf numFmtId="37" fontId="34" fillId="38" borderId="15" applyBorder="0" applyProtection="0">
      <alignment vertical="center"/>
    </xf>
    <xf numFmtId="0" fontId="35" fillId="39" borderId="0" applyBorder="0">
      <alignment horizontal="left" vertical="center" indent="1"/>
    </xf>
    <xf numFmtId="41" fontId="7" fillId="0" borderId="0" applyFont="0" applyFill="0" applyBorder="0" applyAlignment="0" applyProtection="0"/>
    <xf numFmtId="41" fontId="16" fillId="0" borderId="0" applyFont="0" applyFill="0" applyBorder="0" applyAlignment="0" applyProtection="0"/>
    <xf numFmtId="41" fontId="7" fillId="0" borderId="0" applyFont="0" applyFill="0" applyBorder="0" applyAlignment="0" applyProtection="0"/>
    <xf numFmtId="41"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36"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7"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37" fontId="37" fillId="40" borderId="16" applyBorder="0">
      <alignment horizontal="left" vertical="center" indent="1"/>
    </xf>
    <xf numFmtId="37" fontId="38" fillId="0" borderId="17">
      <alignment vertical="center"/>
    </xf>
    <xf numFmtId="0" fontId="38" fillId="41" borderId="18" applyNumberFormat="0">
      <alignment horizontal="left" vertical="top" indent="1"/>
    </xf>
    <xf numFmtId="0" fontId="38" fillId="38" borderId="0" applyBorder="0">
      <alignment horizontal="left" vertical="center" indent="1"/>
    </xf>
    <xf numFmtId="0" fontId="38" fillId="0" borderId="18" applyNumberFormat="0" applyFill="0">
      <alignment horizontal="centerContinuous" vertical="top"/>
    </xf>
    <xf numFmtId="0" fontId="39" fillId="38" borderId="19" applyNumberFormat="0" applyBorder="0">
      <alignment horizontal="left" vertical="center" indent="1"/>
    </xf>
    <xf numFmtId="0" fontId="40" fillId="0" borderId="14" applyNumberFormat="0" applyFill="0" applyAlignment="0" applyProtection="0"/>
    <xf numFmtId="0" fontId="41" fillId="42" borderId="0">
      <alignment horizontal="left" indent="1"/>
    </xf>
    <xf numFmtId="0" fontId="8" fillId="0" borderId="0"/>
    <xf numFmtId="0" fontId="5" fillId="0" borderId="0"/>
    <xf numFmtId="0" fontId="7" fillId="0" borderId="0"/>
    <xf numFmtId="0" fontId="5" fillId="0" borderId="0"/>
    <xf numFmtId="0" fontId="5" fillId="0" borderId="0"/>
    <xf numFmtId="0" fontId="5" fillId="0" borderId="0"/>
    <xf numFmtId="0" fontId="16" fillId="0" borderId="0"/>
    <xf numFmtId="9" fontId="5" fillId="0" borderId="0" applyFont="0" applyFill="0" applyBorder="0" applyAlignment="0" applyProtection="0"/>
    <xf numFmtId="9" fontId="36" fillId="0" borderId="0" applyFont="0" applyFill="0" applyBorder="0" applyAlignment="0" applyProtection="0"/>
    <xf numFmtId="0" fontId="42" fillId="39" borderId="0">
      <alignment horizontal="left" indent="1"/>
    </xf>
    <xf numFmtId="0" fontId="43" fillId="39" borderId="0" applyBorder="0">
      <alignment horizontal="left" vertical="center" indent="1"/>
    </xf>
    <xf numFmtId="0" fontId="4" fillId="0" borderId="0"/>
    <xf numFmtId="0" fontId="2" fillId="0" borderId="0"/>
    <xf numFmtId="0" fontId="1" fillId="0" borderId="0"/>
    <xf numFmtId="0" fontId="1" fillId="0" borderId="0"/>
    <xf numFmtId="0" fontId="1" fillId="0" borderId="0"/>
    <xf numFmtId="0" fontId="7" fillId="0" borderId="0"/>
  </cellStyleXfs>
  <cellXfs count="679">
    <xf numFmtId="0" fontId="0" fillId="0" borderId="0" xfId="0"/>
    <xf numFmtId="0" fontId="22" fillId="0" borderId="0" xfId="1" applyFont="1" applyBorder="1" applyAlignment="1">
      <alignment vertical="center"/>
    </xf>
    <xf numFmtId="0" fontId="24" fillId="0" borderId="0" xfId="1" applyFont="1" applyBorder="1" applyAlignment="1">
      <alignment vertical="center"/>
    </xf>
    <xf numFmtId="0" fontId="25" fillId="31" borderId="3" xfId="1" applyFont="1" applyFill="1" applyBorder="1" applyAlignment="1">
      <alignment horizontal="center" vertical="center"/>
    </xf>
    <xf numFmtId="0" fontId="26" fillId="0" borderId="0" xfId="1" applyFont="1" applyBorder="1" applyAlignment="1">
      <alignment vertical="center"/>
    </xf>
    <xf numFmtId="37" fontId="22" fillId="27" borderId="0" xfId="1" applyNumberFormat="1" applyFont="1" applyFill="1" applyBorder="1" applyAlignment="1">
      <alignment horizontal="right" vertical="center" indent="1"/>
    </xf>
    <xf numFmtId="37" fontId="22" fillId="27" borderId="3" xfId="1" applyNumberFormat="1" applyFont="1" applyFill="1" applyBorder="1" applyAlignment="1">
      <alignment horizontal="right" vertical="center" indent="1"/>
    </xf>
    <xf numFmtId="0" fontId="25" fillId="31" borderId="9" xfId="1" applyFont="1" applyFill="1" applyBorder="1" applyAlignment="1">
      <alignment horizontal="center" vertical="center"/>
    </xf>
    <xf numFmtId="0" fontId="8" fillId="0" borderId="0" xfId="56" applyFont="1" applyBorder="1" applyAlignment="1">
      <alignment vertical="center"/>
    </xf>
    <xf numFmtId="0" fontId="8" fillId="27" borderId="0" xfId="56" applyFont="1" applyFill="1" applyBorder="1" applyAlignment="1">
      <alignment horizontal="left" vertical="center" indent="1"/>
    </xf>
    <xf numFmtId="0" fontId="28" fillId="0" borderId="0" xfId="56" applyFont="1" applyBorder="1" applyAlignment="1">
      <alignment horizontal="right" vertical="center"/>
    </xf>
    <xf numFmtId="0" fontId="24" fillId="0" borderId="0" xfId="56" applyFont="1" applyBorder="1" applyAlignment="1">
      <alignment vertical="center"/>
    </xf>
    <xf numFmtId="0" fontId="8" fillId="27" borderId="0" xfId="56" applyFont="1" applyFill="1" applyBorder="1" applyAlignment="1">
      <alignment vertical="center"/>
    </xf>
    <xf numFmtId="0" fontId="8" fillId="27" borderId="7" xfId="56" quotePrefix="1" applyFont="1" applyFill="1" applyBorder="1" applyAlignment="1">
      <alignment horizontal="left" vertical="center" indent="1"/>
    </xf>
    <xf numFmtId="0" fontId="8" fillId="27" borderId="0" xfId="56" applyFont="1" applyFill="1" applyBorder="1" applyAlignment="1">
      <alignment horizontal="center" vertical="center"/>
    </xf>
    <xf numFmtId="0" fontId="25" fillId="33" borderId="0" xfId="56" applyFont="1" applyFill="1" applyBorder="1" applyAlignment="1">
      <alignment horizontal="center" vertical="center"/>
    </xf>
    <xf numFmtId="0" fontId="26" fillId="0" borderId="0" xfId="56" applyFont="1" applyBorder="1" applyAlignment="1">
      <alignment vertical="center"/>
    </xf>
    <xf numFmtId="0" fontId="25" fillId="31" borderId="5" xfId="1" applyFont="1" applyFill="1" applyBorder="1" applyAlignment="1">
      <alignment horizontal="center" vertical="center"/>
    </xf>
    <xf numFmtId="0" fontId="25" fillId="31" borderId="3" xfId="56" applyFont="1" applyFill="1" applyBorder="1" applyAlignment="1">
      <alignment horizontal="center" vertical="center"/>
    </xf>
    <xf numFmtId="0" fontId="25" fillId="31" borderId="0" xfId="56" applyFont="1" applyFill="1" applyBorder="1" applyAlignment="1">
      <alignment horizontal="center" vertical="center"/>
    </xf>
    <xf numFmtId="0" fontId="25" fillId="31" borderId="0" xfId="56" applyFont="1" applyFill="1" applyBorder="1" applyAlignment="1">
      <alignment horizontal="left" vertical="center" indent="1"/>
    </xf>
    <xf numFmtId="0" fontId="8" fillId="27" borderId="7" xfId="56" applyFont="1" applyFill="1" applyBorder="1" applyAlignment="1">
      <alignment horizontal="left" vertical="center" indent="1"/>
    </xf>
    <xf numFmtId="37" fontId="22" fillId="0" borderId="0" xfId="1" applyNumberFormat="1" applyFont="1" applyBorder="1" applyAlignment="1">
      <alignment vertical="center"/>
    </xf>
    <xf numFmtId="0" fontId="22" fillId="0" borderId="0" xfId="1" applyFont="1" applyBorder="1" applyAlignment="1">
      <alignment horizontal="left" vertical="center"/>
    </xf>
    <xf numFmtId="0" fontId="25" fillId="31" borderId="0" xfId="1" applyFont="1" applyFill="1" applyBorder="1" applyAlignment="1">
      <alignment horizontal="center" vertical="center"/>
    </xf>
    <xf numFmtId="0" fontId="25" fillId="31" borderId="0" xfId="1" applyFont="1" applyFill="1" applyBorder="1" applyAlignment="1">
      <alignment horizontal="left" vertical="center" indent="1"/>
    </xf>
    <xf numFmtId="0" fontId="25" fillId="31" borderId="0" xfId="1" applyFont="1" applyFill="1" applyBorder="1" applyAlignment="1">
      <alignment vertical="center"/>
    </xf>
    <xf numFmtId="0" fontId="25" fillId="30" borderId="0" xfId="1" applyFont="1" applyFill="1" applyBorder="1" applyAlignment="1">
      <alignment horizontal="left" vertical="center" indent="1"/>
    </xf>
    <xf numFmtId="0" fontId="25" fillId="30" borderId="0" xfId="1" applyFont="1" applyFill="1" applyBorder="1" applyAlignment="1">
      <alignment horizontal="left" vertical="center"/>
    </xf>
    <xf numFmtId="0" fontId="30" fillId="0" borderId="0" xfId="1" applyFont="1" applyBorder="1" applyAlignment="1">
      <alignment vertical="center"/>
    </xf>
    <xf numFmtId="0" fontId="22" fillId="3" borderId="5" xfId="1" applyFont="1" applyFill="1" applyBorder="1" applyAlignment="1">
      <alignment vertical="center"/>
    </xf>
    <xf numFmtId="173" fontId="22" fillId="27" borderId="7" xfId="1" quotePrefix="1" applyNumberFormat="1" applyFont="1" applyFill="1" applyBorder="1" applyAlignment="1">
      <alignment vertical="center"/>
    </xf>
    <xf numFmtId="0" fontId="22" fillId="0" borderId="0" xfId="2" applyFont="1" applyBorder="1" applyAlignment="1">
      <alignment vertical="center"/>
    </xf>
    <xf numFmtId="0" fontId="23" fillId="31" borderId="0" xfId="2" applyFont="1" applyFill="1" applyBorder="1" applyAlignment="1">
      <alignment horizontal="center" vertical="center"/>
    </xf>
    <xf numFmtId="0" fontId="9" fillId="31" borderId="0" xfId="2" applyFont="1" applyFill="1" applyBorder="1" applyAlignment="1">
      <alignment horizontal="center" vertical="center"/>
    </xf>
    <xf numFmtId="0" fontId="22" fillId="27" borderId="0" xfId="2" applyFont="1" applyFill="1" applyBorder="1" applyAlignment="1">
      <alignment horizontal="left" vertical="center" indent="1"/>
    </xf>
    <xf numFmtId="37" fontId="22" fillId="27" borderId="0" xfId="2" applyNumberFormat="1" applyFont="1" applyFill="1" applyBorder="1" applyAlignment="1">
      <alignment vertical="center"/>
    </xf>
    <xf numFmtId="37" fontId="22" fillId="32" borderId="0" xfId="2" applyNumberFormat="1" applyFont="1" applyFill="1" applyBorder="1" applyAlignment="1">
      <alignment vertical="center"/>
    </xf>
    <xf numFmtId="0" fontId="23" fillId="30" borderId="0" xfId="2" applyFont="1" applyFill="1" applyBorder="1" applyAlignment="1">
      <alignment horizontal="center" vertical="center"/>
    </xf>
    <xf numFmtId="0" fontId="23" fillId="31" borderId="3" xfId="2" applyFont="1" applyFill="1" applyBorder="1" applyAlignment="1">
      <alignment horizontal="center" vertical="center"/>
    </xf>
    <xf numFmtId="37" fontId="22" fillId="27" borderId="3" xfId="2" applyNumberFormat="1" applyFont="1" applyFill="1" applyBorder="1" applyAlignment="1">
      <alignment vertical="center"/>
    </xf>
    <xf numFmtId="37" fontId="22" fillId="32" borderId="3" xfId="2" applyNumberFormat="1" applyFont="1" applyFill="1" applyBorder="1" applyAlignment="1">
      <alignment vertical="center"/>
    </xf>
    <xf numFmtId="0" fontId="22" fillId="27" borderId="3" xfId="2" applyFont="1" applyFill="1" applyBorder="1" applyAlignment="1">
      <alignment vertical="center"/>
    </xf>
    <xf numFmtId="0" fontId="22" fillId="27" borderId="11" xfId="2" applyFont="1" applyFill="1" applyBorder="1" applyAlignment="1">
      <alignment horizontal="left" vertical="center" indent="1"/>
    </xf>
    <xf numFmtId="37" fontId="22" fillId="27" borderId="10" xfId="2" applyNumberFormat="1" applyFont="1" applyFill="1" applyBorder="1" applyAlignment="1">
      <alignment vertical="center"/>
    </xf>
    <xf numFmtId="37" fontId="22" fillId="32" borderId="11" xfId="2" applyNumberFormat="1" applyFont="1" applyFill="1" applyBorder="1" applyAlignment="1">
      <alignment vertical="center"/>
    </xf>
    <xf numFmtId="0" fontId="22" fillId="27" borderId="5" xfId="2" applyFont="1" applyFill="1" applyBorder="1" applyAlignment="1">
      <alignment horizontal="left" vertical="center" indent="1"/>
    </xf>
    <xf numFmtId="37" fontId="22" fillId="27" borderId="9" xfId="2" applyNumberFormat="1" applyFont="1" applyFill="1" applyBorder="1" applyAlignment="1">
      <alignment vertical="center"/>
    </xf>
    <xf numFmtId="37" fontId="22" fillId="32" borderId="5" xfId="2" applyNumberFormat="1" applyFont="1" applyFill="1" applyBorder="1" applyAlignment="1">
      <alignment vertical="center"/>
    </xf>
    <xf numFmtId="0" fontId="24" fillId="0" borderId="0" xfId="2" applyFont="1" applyBorder="1" applyAlignment="1">
      <alignment vertical="center"/>
    </xf>
    <xf numFmtId="0" fontId="22" fillId="27" borderId="0" xfId="2" quotePrefix="1" applyFont="1" applyFill="1" applyBorder="1" applyAlignment="1">
      <alignment horizontal="center" vertical="center"/>
    </xf>
    <xf numFmtId="0" fontId="30" fillId="0" borderId="0" xfId="2" applyFont="1" applyBorder="1" applyAlignment="1">
      <alignment vertical="center"/>
    </xf>
    <xf numFmtId="0" fontId="30" fillId="0" borderId="0" xfId="56" applyFont="1" applyBorder="1" applyAlignment="1">
      <alignment vertical="center"/>
    </xf>
    <xf numFmtId="37" fontId="8" fillId="29" borderId="0" xfId="56" applyNumberFormat="1" applyFont="1" applyFill="1" applyBorder="1" applyAlignment="1">
      <alignment vertical="center"/>
    </xf>
    <xf numFmtId="174" fontId="8" fillId="29" borderId="0" xfId="56" applyNumberFormat="1" applyFont="1" applyFill="1" applyBorder="1" applyAlignment="1">
      <alignment horizontal="center" vertical="center"/>
    </xf>
    <xf numFmtId="172" fontId="8" fillId="29" borderId="0" xfId="56" applyNumberFormat="1" applyFont="1" applyFill="1" applyBorder="1" applyAlignment="1">
      <alignment horizontal="left" vertical="center" indent="1"/>
    </xf>
    <xf numFmtId="173" fontId="8" fillId="0" borderId="0" xfId="56" applyNumberFormat="1" applyFont="1" applyBorder="1" applyAlignment="1">
      <alignment horizontal="right" vertical="center" indent="1"/>
    </xf>
    <xf numFmtId="0" fontId="8" fillId="0" borderId="0" xfId="56" applyFont="1" applyBorder="1" applyAlignment="1">
      <alignment horizontal="right" vertical="center"/>
    </xf>
    <xf numFmtId="37" fontId="8" fillId="0" borderId="0" xfId="56" applyNumberFormat="1" applyFont="1" applyBorder="1" applyAlignment="1">
      <alignment horizontal="right" vertical="center"/>
    </xf>
    <xf numFmtId="37" fontId="8" fillId="0" borderId="0" xfId="56" applyNumberFormat="1" applyFont="1" applyBorder="1" applyAlignment="1">
      <alignment vertical="center"/>
    </xf>
    <xf numFmtId="14" fontId="8" fillId="27" borderId="7" xfId="56" applyNumberFormat="1" applyFont="1" applyFill="1" applyBorder="1" applyAlignment="1">
      <alignment horizontal="center" vertical="center"/>
    </xf>
    <xf numFmtId="174" fontId="8" fillId="27" borderId="7" xfId="56" applyNumberFormat="1" applyFont="1" applyFill="1" applyBorder="1" applyAlignment="1">
      <alignment horizontal="right" vertical="center" indent="1"/>
    </xf>
    <xf numFmtId="173" fontId="8" fillId="27" borderId="7" xfId="56" applyNumberFormat="1" applyFont="1" applyFill="1" applyBorder="1" applyAlignment="1">
      <alignment horizontal="right" vertical="center" indent="1"/>
    </xf>
    <xf numFmtId="173" fontId="8" fillId="27" borderId="7" xfId="56" quotePrefix="1" applyNumberFormat="1" applyFont="1" applyFill="1" applyBorder="1" applyAlignment="1">
      <alignment horizontal="right" vertical="center" indent="1"/>
    </xf>
    <xf numFmtId="0" fontId="28" fillId="0" borderId="0" xfId="56" applyFont="1" applyBorder="1" applyAlignment="1">
      <alignment vertical="center"/>
    </xf>
    <xf numFmtId="0" fontId="25" fillId="36" borderId="0" xfId="56" applyFont="1" applyFill="1" applyBorder="1" applyAlignment="1">
      <alignment horizontal="center" vertical="center"/>
    </xf>
    <xf numFmtId="0" fontId="25" fillId="36" borderId="7" xfId="56" applyFont="1" applyFill="1" applyBorder="1" applyAlignment="1">
      <alignment horizontal="center" vertical="center"/>
    </xf>
    <xf numFmtId="0" fontId="8" fillId="27" borderId="7" xfId="56" applyFont="1" applyFill="1" applyBorder="1" applyAlignment="1">
      <alignment horizontal="center" vertical="center"/>
    </xf>
    <xf numFmtId="0" fontId="25" fillId="31" borderId="0" xfId="1" applyFont="1" applyFill="1" applyBorder="1" applyAlignment="1">
      <alignment horizontal="center" vertical="center"/>
    </xf>
    <xf numFmtId="0" fontId="25" fillId="31" borderId="7" xfId="1" applyFont="1" applyFill="1" applyBorder="1" applyAlignment="1">
      <alignment horizontal="center" vertical="center"/>
    </xf>
    <xf numFmtId="37" fontId="22" fillId="27" borderId="3" xfId="1" applyNumberFormat="1" applyFont="1" applyFill="1" applyBorder="1" applyAlignment="1">
      <alignment vertical="center"/>
    </xf>
    <xf numFmtId="37" fontId="22" fillId="27" borderId="7" xfId="1" applyNumberFormat="1" applyFont="1" applyFill="1" applyBorder="1" applyAlignment="1">
      <alignment vertical="center"/>
    </xf>
    <xf numFmtId="41" fontId="22" fillId="32" borderId="7" xfId="68" quotePrefix="1" applyFont="1" applyFill="1" applyBorder="1" applyAlignment="1">
      <alignment vertical="center"/>
    </xf>
    <xf numFmtId="0" fontId="25" fillId="31" borderId="5" xfId="56" applyFont="1" applyFill="1" applyBorder="1" applyAlignment="1">
      <alignment horizontal="center" vertical="center"/>
    </xf>
    <xf numFmtId="0" fontId="8" fillId="0" borderId="0" xfId="69" applyFont="1" applyAlignment="1">
      <alignment vertical="center"/>
    </xf>
    <xf numFmtId="0" fontId="8" fillId="0" borderId="0" xfId="69" applyFont="1" applyAlignment="1">
      <alignment horizontal="center" vertical="center"/>
    </xf>
    <xf numFmtId="0" fontId="25" fillId="31" borderId="5" xfId="69" applyFont="1" applyFill="1" applyBorder="1" applyAlignment="1">
      <alignment vertical="center"/>
    </xf>
    <xf numFmtId="0" fontId="25" fillId="31" borderId="6" xfId="69" applyFont="1" applyFill="1" applyBorder="1" applyAlignment="1">
      <alignment horizontal="left" vertical="center" indent="1"/>
    </xf>
    <xf numFmtId="0" fontId="8" fillId="27" borderId="0" xfId="69" applyFont="1" applyFill="1" applyAlignment="1">
      <alignment horizontal="left" vertical="center" indent="1"/>
    </xf>
    <xf numFmtId="9" fontId="8" fillId="27" borderId="3" xfId="69" applyNumberFormat="1" applyFont="1" applyFill="1" applyBorder="1" applyAlignment="1">
      <alignment horizontal="right" vertical="center" indent="1"/>
    </xf>
    <xf numFmtId="0" fontId="24" fillId="0" borderId="0" xfId="69" applyFont="1" applyAlignment="1">
      <alignment vertical="center"/>
    </xf>
    <xf numFmtId="9" fontId="8" fillId="0" borderId="0" xfId="69" applyNumberFormat="1" applyFont="1" applyAlignment="1">
      <alignment horizontal="center" vertical="center"/>
    </xf>
    <xf numFmtId="9" fontId="8" fillId="0" borderId="0" xfId="69" applyNumberFormat="1" applyFont="1" applyAlignment="1">
      <alignment horizontal="left" vertical="center"/>
    </xf>
    <xf numFmtId="9" fontId="8" fillId="0" borderId="0" xfId="69" applyNumberFormat="1" applyFont="1" applyAlignment="1">
      <alignment horizontal="left" vertical="center" indent="1"/>
    </xf>
    <xf numFmtId="0" fontId="26" fillId="0" borderId="0" xfId="69" applyFont="1" applyAlignment="1">
      <alignment vertical="center"/>
    </xf>
    <xf numFmtId="0" fontId="25" fillId="31" borderId="0" xfId="69" applyFont="1" applyFill="1" applyAlignment="1">
      <alignment horizontal="center" vertical="center"/>
    </xf>
    <xf numFmtId="0" fontId="25" fillId="31" borderId="3" xfId="69" applyFont="1" applyFill="1" applyBorder="1" applyAlignment="1">
      <alignment horizontal="center" vertical="center"/>
    </xf>
    <xf numFmtId="0" fontId="8" fillId="27" borderId="3" xfId="69" applyFont="1" applyFill="1" applyBorder="1" applyAlignment="1">
      <alignment horizontal="center" vertical="center"/>
    </xf>
    <xf numFmtId="0" fontId="8" fillId="27" borderId="3" xfId="69" applyFont="1" applyFill="1" applyBorder="1" applyAlignment="1">
      <alignment horizontal="right" vertical="center" indent="3"/>
    </xf>
    <xf numFmtId="0" fontId="8" fillId="27" borderId="11" xfId="69" applyFont="1" applyFill="1" applyBorder="1" applyAlignment="1">
      <alignment horizontal="center" vertical="center"/>
    </xf>
    <xf numFmtId="0" fontId="8" fillId="27" borderId="10" xfId="69" applyFont="1" applyFill="1" applyBorder="1" applyAlignment="1">
      <alignment horizontal="center" vertical="center"/>
    </xf>
    <xf numFmtId="0" fontId="8" fillId="27" borderId="10" xfId="69" applyFont="1" applyFill="1" applyBorder="1" applyAlignment="1">
      <alignment horizontal="right" vertical="center" indent="3"/>
    </xf>
    <xf numFmtId="0" fontId="8" fillId="27" borderId="5" xfId="69" applyFont="1" applyFill="1" applyBorder="1" applyAlignment="1">
      <alignment horizontal="center" vertical="center"/>
    </xf>
    <xf numFmtId="0" fontId="8" fillId="27" borderId="9" xfId="69" applyFont="1" applyFill="1" applyBorder="1" applyAlignment="1">
      <alignment horizontal="center" vertical="center"/>
    </xf>
    <xf numFmtId="0" fontId="8" fillId="27" borderId="9" xfId="69" applyFont="1" applyFill="1" applyBorder="1" applyAlignment="1">
      <alignment horizontal="right" vertical="center" indent="3"/>
    </xf>
    <xf numFmtId="0" fontId="8" fillId="27" borderId="0" xfId="69" applyFont="1" applyFill="1" applyBorder="1" applyAlignment="1">
      <alignment horizontal="center" vertical="center"/>
    </xf>
    <xf numFmtId="0" fontId="8" fillId="0" borderId="0" xfId="69" applyFont="1" applyAlignment="1">
      <alignment horizontal="left" vertical="center" indent="1"/>
    </xf>
    <xf numFmtId="0" fontId="8" fillId="0" borderId="0" xfId="69" applyFont="1" applyAlignment="1">
      <alignment horizontal="right" vertical="center" indent="1"/>
    </xf>
    <xf numFmtId="0" fontId="8" fillId="28" borderId="0" xfId="69" applyFont="1" applyFill="1" applyAlignment="1">
      <alignment horizontal="right" vertical="center" indent="1"/>
    </xf>
    <xf numFmtId="0" fontId="8" fillId="28" borderId="3" xfId="69" applyFont="1" applyFill="1" applyBorder="1" applyAlignment="1">
      <alignment horizontal="right" vertical="center" indent="1"/>
    </xf>
    <xf numFmtId="0" fontId="33" fillId="0" borderId="0" xfId="69" applyFont="1" applyAlignment="1">
      <alignment horizontal="right" vertical="center" indent="1"/>
    </xf>
    <xf numFmtId="0" fontId="8" fillId="28" borderId="2" xfId="69" applyFont="1" applyFill="1" applyBorder="1" applyAlignment="1">
      <alignment horizontal="right" vertical="center" indent="1"/>
    </xf>
    <xf numFmtId="0" fontId="8" fillId="28" borderId="4" xfId="69" applyFont="1" applyFill="1" applyBorder="1" applyAlignment="1">
      <alignment horizontal="right" vertical="center" indent="1"/>
    </xf>
    <xf numFmtId="0" fontId="19" fillId="0" borderId="0" xfId="69" applyFont="1" applyAlignment="1">
      <alignment vertical="center"/>
    </xf>
    <xf numFmtId="0" fontId="20" fillId="0" borderId="0" xfId="69" applyFont="1" applyAlignment="1">
      <alignment vertical="center"/>
    </xf>
    <xf numFmtId="0" fontId="12" fillId="0" borderId="0" xfId="69" applyFont="1" applyAlignment="1">
      <alignment vertical="center"/>
    </xf>
    <xf numFmtId="0" fontId="25" fillId="31" borderId="0" xfId="69" applyFont="1" applyFill="1" applyBorder="1" applyAlignment="1">
      <alignment horizontal="center" vertical="center"/>
    </xf>
    <xf numFmtId="0" fontId="9" fillId="31" borderId="0" xfId="69" applyFont="1" applyFill="1" applyBorder="1" applyAlignment="1">
      <alignment horizontal="center" vertical="center"/>
    </xf>
    <xf numFmtId="0" fontId="8" fillId="27" borderId="0" xfId="69" applyFont="1" applyFill="1" applyBorder="1" applyAlignment="1">
      <alignment horizontal="left" vertical="center" indent="1"/>
    </xf>
    <xf numFmtId="0" fontId="25" fillId="31" borderId="7" xfId="69" applyFont="1" applyFill="1" applyBorder="1" applyAlignment="1">
      <alignment vertical="center"/>
    </xf>
    <xf numFmtId="37" fontId="8" fillId="27" borderId="7" xfId="69" applyNumberFormat="1" applyFont="1" applyFill="1" applyBorder="1" applyAlignment="1">
      <alignment vertical="center"/>
    </xf>
    <xf numFmtId="0" fontId="25" fillId="31" borderId="7" xfId="69" applyFont="1" applyFill="1" applyBorder="1" applyAlignment="1">
      <alignment horizontal="center" vertical="center"/>
    </xf>
    <xf numFmtId="37" fontId="8" fillId="0" borderId="7" xfId="69" applyNumberFormat="1" applyFont="1" applyBorder="1" applyAlignment="1">
      <alignment vertical="center"/>
    </xf>
    <xf numFmtId="37" fontId="8" fillId="27" borderId="12" xfId="69" applyNumberFormat="1" applyFont="1" applyFill="1" applyBorder="1" applyAlignment="1">
      <alignment vertical="center"/>
    </xf>
    <xf numFmtId="37" fontId="8" fillId="0" borderId="12" xfId="69" applyNumberFormat="1" applyFont="1" applyBorder="1" applyAlignment="1">
      <alignment vertical="center"/>
    </xf>
    <xf numFmtId="37" fontId="8" fillId="27" borderId="6" xfId="69" applyNumberFormat="1" applyFont="1" applyFill="1" applyBorder="1" applyAlignment="1">
      <alignment vertical="center"/>
    </xf>
    <xf numFmtId="37" fontId="8" fillId="0" borderId="6" xfId="69" applyNumberFormat="1" applyFont="1" applyBorder="1" applyAlignment="1">
      <alignment vertical="center"/>
    </xf>
    <xf numFmtId="37" fontId="22" fillId="32" borderId="0" xfId="69" applyNumberFormat="1" applyFont="1" applyFill="1" applyBorder="1" applyAlignment="1">
      <alignment vertical="center"/>
    </xf>
    <xf numFmtId="0" fontId="22" fillId="34" borderId="0" xfId="69" applyFont="1" applyFill="1" applyBorder="1" applyAlignment="1">
      <alignment vertical="center"/>
    </xf>
    <xf numFmtId="0" fontId="8" fillId="27" borderId="11" xfId="69" applyFont="1" applyFill="1" applyBorder="1" applyAlignment="1">
      <alignment horizontal="left" vertical="center" indent="1"/>
    </xf>
    <xf numFmtId="0" fontId="8" fillId="27" borderId="5" xfId="69" applyFont="1" applyFill="1" applyBorder="1" applyAlignment="1">
      <alignment horizontal="left" vertical="center" indent="1"/>
    </xf>
    <xf numFmtId="0" fontId="8" fillId="0" borderId="0" xfId="69" applyFont="1" applyBorder="1" applyAlignment="1">
      <alignment vertical="center"/>
    </xf>
    <xf numFmtId="0" fontId="25" fillId="31" borderId="5" xfId="1" applyFont="1" applyFill="1" applyBorder="1" applyAlignment="1">
      <alignment horizontal="center" vertical="center"/>
    </xf>
    <xf numFmtId="0" fontId="25" fillId="31" borderId="0" xfId="56" applyFont="1" applyFill="1" applyBorder="1" applyAlignment="1">
      <alignment horizontal="left" vertical="center" indent="1"/>
    </xf>
    <xf numFmtId="0" fontId="24" fillId="0" borderId="0" xfId="69" applyFont="1" applyAlignment="1">
      <alignment horizontal="left" vertical="center"/>
    </xf>
    <xf numFmtId="0" fontId="8" fillId="0" borderId="0" xfId="71" applyFont="1" applyAlignment="1">
      <alignment vertical="center"/>
    </xf>
    <xf numFmtId="0" fontId="8" fillId="0" borderId="0" xfId="71" quotePrefix="1" applyFont="1" applyAlignment="1">
      <alignment vertical="center"/>
    </xf>
    <xf numFmtId="0" fontId="26" fillId="0" borderId="0" xfId="71" applyFont="1" applyAlignment="1">
      <alignment vertical="center"/>
    </xf>
    <xf numFmtId="37" fontId="22" fillId="32" borderId="0" xfId="71" applyNumberFormat="1" applyFont="1" applyFill="1" applyAlignment="1">
      <alignment horizontal="right" vertical="center" indent="1"/>
    </xf>
    <xf numFmtId="167" fontId="22" fillId="32" borderId="3" xfId="71" applyNumberFormat="1" applyFont="1" applyFill="1" applyBorder="1" applyAlignment="1">
      <alignment horizontal="left" vertical="center" indent="1"/>
    </xf>
    <xf numFmtId="167" fontId="22" fillId="32" borderId="3" xfId="71" applyNumberFormat="1" applyFont="1" applyFill="1" applyBorder="1" applyAlignment="1">
      <alignment horizontal="right" vertical="center" indent="1"/>
    </xf>
    <xf numFmtId="37" fontId="22" fillId="32" borderId="3" xfId="71" applyNumberFormat="1" applyFont="1" applyFill="1" applyBorder="1" applyAlignment="1">
      <alignment vertical="center"/>
    </xf>
    <xf numFmtId="0" fontId="8" fillId="31" borderId="0" xfId="71" applyFont="1" applyFill="1" applyAlignment="1">
      <alignment vertical="center"/>
    </xf>
    <xf numFmtId="37" fontId="22" fillId="27" borderId="5" xfId="71" applyNumberFormat="1" applyFont="1" applyFill="1" applyBorder="1" applyAlignment="1">
      <alignment horizontal="right" vertical="center" indent="1"/>
    </xf>
    <xf numFmtId="167" fontId="22" fillId="27" borderId="9" xfId="71" applyNumberFormat="1" applyFont="1" applyFill="1" applyBorder="1" applyAlignment="1">
      <alignment horizontal="left" vertical="center" indent="1"/>
    </xf>
    <xf numFmtId="167" fontId="22" fillId="27" borderId="9" xfId="71" applyNumberFormat="1" applyFont="1" applyFill="1" applyBorder="1" applyAlignment="1">
      <alignment horizontal="right" vertical="center" indent="1"/>
    </xf>
    <xf numFmtId="37" fontId="22" fillId="27" borderId="9" xfId="71" applyNumberFormat="1" applyFont="1" applyFill="1" applyBorder="1" applyAlignment="1">
      <alignment vertical="center"/>
    </xf>
    <xf numFmtId="0" fontId="22" fillId="27" borderId="5" xfId="71" applyFont="1" applyFill="1" applyBorder="1" applyAlignment="1">
      <alignment horizontal="left" vertical="center" indent="1"/>
    </xf>
    <xf numFmtId="37" fontId="22" fillId="27" borderId="0" xfId="71" applyNumberFormat="1" applyFont="1" applyFill="1" applyBorder="1" applyAlignment="1">
      <alignment horizontal="right" vertical="center" indent="1"/>
    </xf>
    <xf numFmtId="167" fontId="22" fillId="27" borderId="3" xfId="71" applyNumberFormat="1" applyFont="1" applyFill="1" applyBorder="1" applyAlignment="1">
      <alignment horizontal="left" vertical="center" indent="1"/>
    </xf>
    <xf numFmtId="167" fontId="22" fillId="27" borderId="3" xfId="71" applyNumberFormat="1" applyFont="1" applyFill="1" applyBorder="1" applyAlignment="1">
      <alignment horizontal="right" vertical="center" indent="1"/>
    </xf>
    <xf numFmtId="37" fontId="22" fillId="27" borderId="3" xfId="71" applyNumberFormat="1" applyFont="1" applyFill="1" applyBorder="1" applyAlignment="1">
      <alignment vertical="center"/>
    </xf>
    <xf numFmtId="0" fontId="22" fillId="27" borderId="0" xfId="71" applyFont="1" applyFill="1" applyBorder="1" applyAlignment="1">
      <alignment horizontal="left" vertical="center" indent="1"/>
    </xf>
    <xf numFmtId="37" fontId="22" fillId="27" borderId="11" xfId="71" quotePrefix="1" applyNumberFormat="1" applyFont="1" applyFill="1" applyBorder="1" applyAlignment="1">
      <alignment horizontal="right" vertical="center" indent="1"/>
    </xf>
    <xf numFmtId="167" fontId="22" fillId="27" borderId="10" xfId="71" quotePrefix="1" applyNumberFormat="1" applyFont="1" applyFill="1" applyBorder="1" applyAlignment="1">
      <alignment horizontal="left" vertical="center" indent="1"/>
    </xf>
    <xf numFmtId="167" fontId="22" fillId="27" borderId="10" xfId="71" applyNumberFormat="1" applyFont="1" applyFill="1" applyBorder="1" applyAlignment="1">
      <alignment horizontal="right" vertical="center" indent="1"/>
    </xf>
    <xf numFmtId="37" fontId="22" fillId="27" borderId="10" xfId="71" applyNumberFormat="1" applyFont="1" applyFill="1" applyBorder="1" applyAlignment="1">
      <alignment vertical="center"/>
    </xf>
    <xf numFmtId="0" fontId="22" fillId="27" borderId="11" xfId="71" applyFont="1" applyFill="1" applyBorder="1" applyAlignment="1">
      <alignment horizontal="left" vertical="center" indent="1"/>
    </xf>
    <xf numFmtId="0" fontId="25" fillId="31" borderId="3" xfId="71" applyFont="1" applyFill="1" applyBorder="1" applyAlignment="1">
      <alignment horizontal="center" vertical="center"/>
    </xf>
    <xf numFmtId="0" fontId="28" fillId="0" borderId="0" xfId="71" applyFont="1" applyAlignment="1">
      <alignment vertical="center"/>
    </xf>
    <xf numFmtId="0" fontId="8" fillId="0" borderId="0" xfId="71" applyFont="1" applyAlignment="1">
      <alignment horizontal="right" vertical="center" indent="1"/>
    </xf>
    <xf numFmtId="10" fontId="22" fillId="27" borderId="0" xfId="71" applyNumberFormat="1" applyFont="1" applyFill="1" applyBorder="1" applyAlignment="1">
      <alignment horizontal="right" vertical="center" indent="1"/>
    </xf>
    <xf numFmtId="0" fontId="25" fillId="31" borderId="0" xfId="71" applyFont="1" applyFill="1" applyAlignment="1">
      <alignment horizontal="right" vertical="center"/>
    </xf>
    <xf numFmtId="0" fontId="24" fillId="0" borderId="0" xfId="71" applyFont="1" applyAlignment="1">
      <alignment vertical="center"/>
    </xf>
    <xf numFmtId="37" fontId="8" fillId="0" borderId="0" xfId="71" applyNumberFormat="1" applyFont="1" applyAlignment="1">
      <alignment vertical="center"/>
    </xf>
    <xf numFmtId="37" fontId="8" fillId="0" borderId="0" xfId="71" applyNumberFormat="1" applyFont="1" applyAlignment="1">
      <alignment horizontal="right" vertical="center" indent="1"/>
    </xf>
    <xf numFmtId="174" fontId="8" fillId="0" borderId="0" xfId="71" applyNumberFormat="1" applyFont="1" applyAlignment="1">
      <alignment horizontal="left" vertical="center" indent="1"/>
    </xf>
    <xf numFmtId="0" fontId="30" fillId="0" borderId="0" xfId="71" applyFont="1" applyAlignment="1">
      <alignment vertical="center"/>
    </xf>
    <xf numFmtId="37" fontId="8" fillId="0" borderId="0" xfId="71" quotePrefix="1" applyNumberFormat="1" applyFont="1" applyAlignment="1">
      <alignment horizontal="right" vertical="center" indent="1"/>
    </xf>
    <xf numFmtId="0" fontId="25" fillId="31" borderId="20" xfId="71" applyFont="1" applyFill="1" applyBorder="1" applyAlignment="1">
      <alignment horizontal="center" vertical="center"/>
    </xf>
    <xf numFmtId="0" fontId="25" fillId="31" borderId="21" xfId="71" applyFont="1" applyFill="1" applyBorder="1" applyAlignment="1">
      <alignment horizontal="center" vertical="center"/>
    </xf>
    <xf numFmtId="0" fontId="25" fillId="31" borderId="22" xfId="71" applyFont="1" applyFill="1" applyBorder="1" applyAlignment="1">
      <alignment horizontal="center" vertical="center"/>
    </xf>
    <xf numFmtId="37" fontId="8" fillId="27" borderId="7" xfId="71" quotePrefix="1" applyNumberFormat="1" applyFont="1" applyFill="1" applyBorder="1" applyAlignment="1">
      <alignment horizontal="left" vertical="center" indent="1"/>
    </xf>
    <xf numFmtId="174" fontId="8" fillId="27" borderId="7" xfId="71" applyNumberFormat="1" applyFont="1" applyFill="1" applyBorder="1" applyAlignment="1">
      <alignment horizontal="left" vertical="center" indent="1"/>
    </xf>
    <xf numFmtId="175" fontId="8" fillId="0" borderId="0" xfId="71" applyNumberFormat="1" applyFont="1" applyAlignment="1">
      <alignment horizontal="left" vertical="center" indent="1"/>
    </xf>
    <xf numFmtId="0" fontId="12" fillId="0" borderId="0" xfId="71" applyFont="1" applyAlignment="1">
      <alignment horizontal="left" vertical="center" indent="1"/>
    </xf>
    <xf numFmtId="175" fontId="8" fillId="27" borderId="7" xfId="71" applyNumberFormat="1" applyFont="1" applyFill="1" applyBorder="1" applyAlignment="1">
      <alignment horizontal="left" vertical="center" indent="1"/>
    </xf>
    <xf numFmtId="0" fontId="25" fillId="31" borderId="0" xfId="71" applyFont="1" applyFill="1" applyAlignment="1">
      <alignment horizontal="left" vertical="center" indent="1"/>
    </xf>
    <xf numFmtId="0" fontId="8" fillId="27" borderId="7" xfId="71" applyFont="1" applyFill="1" applyBorder="1" applyAlignment="1">
      <alignment horizontal="left" vertical="center" indent="1"/>
    </xf>
    <xf numFmtId="0" fontId="8" fillId="27" borderId="0" xfId="71" applyFont="1" applyFill="1" applyAlignment="1">
      <alignment horizontal="left" vertical="center" indent="1"/>
    </xf>
    <xf numFmtId="0" fontId="8" fillId="27" borderId="0" xfId="71" applyFont="1" applyFill="1" applyBorder="1" applyAlignment="1">
      <alignment horizontal="left" vertical="center" indent="1"/>
    </xf>
    <xf numFmtId="0" fontId="8" fillId="27" borderId="7" xfId="71" quotePrefix="1" applyFont="1" applyFill="1" applyBorder="1" applyAlignment="1">
      <alignment horizontal="left" vertical="center" indent="1"/>
    </xf>
    <xf numFmtId="0" fontId="8" fillId="27" borderId="12" xfId="71" applyFont="1" applyFill="1" applyBorder="1" applyAlignment="1">
      <alignment horizontal="left" vertical="center" indent="1"/>
    </xf>
    <xf numFmtId="0" fontId="8" fillId="27" borderId="11" xfId="71" applyFont="1" applyFill="1" applyBorder="1" applyAlignment="1">
      <alignment horizontal="left" vertical="center" indent="1"/>
    </xf>
    <xf numFmtId="0" fontId="25" fillId="31" borderId="7" xfId="71" applyFont="1" applyFill="1" applyBorder="1" applyAlignment="1">
      <alignment horizontal="center" vertical="center"/>
    </xf>
    <xf numFmtId="0" fontId="25" fillId="31" borderId="0" xfId="71" applyFont="1" applyFill="1" applyAlignment="1">
      <alignment horizontal="center" vertical="center"/>
    </xf>
    <xf numFmtId="0" fontId="27" fillId="0" borderId="0" xfId="1" applyFont="1" applyBorder="1" applyAlignment="1">
      <alignment vertical="center"/>
    </xf>
    <xf numFmtId="0" fontId="28" fillId="0" borderId="0" xfId="1" applyFont="1" applyBorder="1" applyAlignment="1">
      <alignment vertical="center"/>
    </xf>
    <xf numFmtId="0" fontId="25" fillId="31" borderId="2" xfId="1" applyFont="1" applyFill="1" applyBorder="1" applyAlignment="1">
      <alignment horizontal="center" vertical="center"/>
    </xf>
    <xf numFmtId="0" fontId="25" fillId="31" borderId="4" xfId="1" applyFont="1" applyFill="1" applyBorder="1" applyAlignment="1">
      <alignment horizontal="center" vertical="center"/>
    </xf>
    <xf numFmtId="0" fontId="25" fillId="43" borderId="0" xfId="1" applyFont="1" applyFill="1" applyBorder="1" applyAlignment="1">
      <alignment horizontal="center" vertical="center"/>
    </xf>
    <xf numFmtId="0" fontId="25" fillId="43" borderId="3" xfId="1" applyFont="1" applyFill="1" applyBorder="1" applyAlignment="1">
      <alignment horizontal="left" vertical="center" indent="1"/>
    </xf>
    <xf numFmtId="37" fontId="8" fillId="3" borderId="3" xfId="1" applyNumberFormat="1" applyFont="1" applyFill="1" applyBorder="1" applyAlignment="1">
      <alignment horizontal="right" vertical="center" indent="1"/>
    </xf>
    <xf numFmtId="37" fontId="8" fillId="3" borderId="10" xfId="1" applyNumberFormat="1" applyFont="1" applyFill="1" applyBorder="1" applyAlignment="1">
      <alignment horizontal="right" vertical="center" indent="1"/>
    </xf>
    <xf numFmtId="0" fontId="9" fillId="0" borderId="0" xfId="1" applyFont="1" applyBorder="1" applyAlignment="1">
      <alignment vertical="center"/>
    </xf>
    <xf numFmtId="0" fontId="22" fillId="0" borderId="0" xfId="1" quotePrefix="1" applyFont="1" applyBorder="1" applyAlignment="1">
      <alignment vertical="center"/>
    </xf>
    <xf numFmtId="0" fontId="8" fillId="3" borderId="0" xfId="1" applyFont="1" applyFill="1" applyBorder="1" applyAlignment="1">
      <alignment vertical="center"/>
    </xf>
    <xf numFmtId="0" fontId="22" fillId="27" borderId="0" xfId="1" applyFont="1" applyFill="1" applyBorder="1" applyAlignment="1">
      <alignment horizontal="center" vertical="center"/>
    </xf>
    <xf numFmtId="0" fontId="22" fillId="27" borderId="3" xfId="1" quotePrefix="1" applyFont="1" applyFill="1" applyBorder="1" applyAlignment="1">
      <alignment horizontal="center" vertical="center"/>
    </xf>
    <xf numFmtId="0" fontId="22" fillId="27" borderId="0" xfId="1" applyFont="1" applyFill="1" applyBorder="1" applyAlignment="1">
      <alignment vertical="center"/>
    </xf>
    <xf numFmtId="0" fontId="22" fillId="27" borderId="7" xfId="1" applyFont="1" applyFill="1" applyBorder="1" applyAlignment="1">
      <alignment horizontal="left" vertical="center" indent="1"/>
    </xf>
    <xf numFmtId="0" fontId="25" fillId="0" borderId="5" xfId="1" applyFont="1" applyFill="1" applyBorder="1" applyAlignment="1">
      <alignment vertical="center"/>
    </xf>
    <xf numFmtId="0" fontId="22" fillId="0" borderId="0" xfId="1" applyFont="1" applyFill="1" applyBorder="1" applyAlignment="1">
      <alignment vertical="center"/>
    </xf>
    <xf numFmtId="0" fontId="22" fillId="0" borderId="0" xfId="1" applyFont="1" applyFill="1" applyBorder="1" applyAlignment="1">
      <alignment vertical="center" wrapText="1"/>
    </xf>
    <xf numFmtId="37" fontId="8" fillId="29" borderId="0" xfId="56" quotePrefix="1" applyNumberFormat="1" applyFont="1" applyFill="1" applyBorder="1" applyAlignment="1">
      <alignment vertical="center"/>
    </xf>
    <xf numFmtId="174" fontId="8" fillId="29" borderId="0" xfId="56" quotePrefix="1" applyNumberFormat="1" applyFont="1" applyFill="1" applyBorder="1" applyAlignment="1">
      <alignment horizontal="center" vertical="center"/>
    </xf>
    <xf numFmtId="172" fontId="8" fillId="29" borderId="0" xfId="56" quotePrefix="1" applyNumberFormat="1" applyFont="1" applyFill="1" applyBorder="1" applyAlignment="1">
      <alignment horizontal="left" vertical="center" indent="1"/>
    </xf>
    <xf numFmtId="14" fontId="8" fillId="27" borderId="7" xfId="56" quotePrefix="1" applyNumberFormat="1" applyFont="1" applyFill="1" applyBorder="1" applyAlignment="1">
      <alignment horizontal="left" vertical="center" indent="1"/>
    </xf>
    <xf numFmtId="0" fontId="22" fillId="3" borderId="2" xfId="1" applyFont="1" applyFill="1" applyBorder="1" applyAlignment="1">
      <alignment horizontal="center" vertical="center"/>
    </xf>
    <xf numFmtId="0" fontId="31" fillId="0" borderId="0" xfId="1" applyFont="1" applyBorder="1" applyAlignment="1">
      <alignment vertical="center"/>
    </xf>
    <xf numFmtId="0" fontId="4" fillId="0" borderId="0" xfId="115" applyAlignment="1">
      <alignment vertical="center"/>
    </xf>
    <xf numFmtId="3" fontId="4" fillId="3" borderId="0" xfId="115" applyNumberFormat="1" applyFill="1" applyAlignment="1">
      <alignment horizontal="right" vertical="center" indent="1"/>
    </xf>
    <xf numFmtId="3" fontId="4" fillId="32" borderId="3" xfId="115" applyNumberFormat="1" applyFill="1" applyBorder="1" applyAlignment="1">
      <alignment horizontal="right" vertical="center" indent="1"/>
    </xf>
    <xf numFmtId="0" fontId="25" fillId="31" borderId="0" xfId="115" applyFont="1" applyFill="1" applyAlignment="1">
      <alignment horizontal="right" vertical="center" indent="1"/>
    </xf>
    <xf numFmtId="0" fontId="25" fillId="31" borderId="0" xfId="115" applyFont="1" applyFill="1" applyAlignment="1">
      <alignment vertical="center"/>
    </xf>
    <xf numFmtId="3" fontId="4" fillId="32" borderId="5" xfId="115" applyNumberFormat="1" applyFill="1" applyBorder="1" applyAlignment="1">
      <alignment horizontal="right" vertical="center" indent="1"/>
    </xf>
    <xf numFmtId="3" fontId="4" fillId="27" borderId="9" xfId="115" applyNumberFormat="1" applyFill="1" applyBorder="1" applyAlignment="1">
      <alignment horizontal="right" vertical="center" indent="1"/>
    </xf>
    <xf numFmtId="0" fontId="4" fillId="27" borderId="23" xfId="115" applyFill="1" applyBorder="1" applyAlignment="1">
      <alignment horizontal="left" vertical="center" indent="1"/>
    </xf>
    <xf numFmtId="0" fontId="45" fillId="27" borderId="6" xfId="115" applyFont="1" applyFill="1" applyBorder="1" applyAlignment="1">
      <alignment horizontal="right" vertical="center" indent="1"/>
    </xf>
    <xf numFmtId="0" fontId="4" fillId="27" borderId="5" xfId="115" applyFill="1" applyBorder="1" applyAlignment="1">
      <alignment horizontal="right" vertical="center" indent="1"/>
    </xf>
    <xf numFmtId="3" fontId="4" fillId="32" borderId="0" xfId="115" applyNumberFormat="1" applyFill="1" applyBorder="1" applyAlignment="1">
      <alignment horizontal="right" vertical="center" indent="1"/>
    </xf>
    <xf numFmtId="3" fontId="4" fillId="27" borderId="3" xfId="115" applyNumberFormat="1" applyFill="1" applyBorder="1" applyAlignment="1">
      <alignment horizontal="right" vertical="center" indent="1"/>
    </xf>
    <xf numFmtId="0" fontId="4" fillId="27" borderId="8" xfId="115" applyFill="1" applyBorder="1" applyAlignment="1">
      <alignment horizontal="left" vertical="center" indent="1"/>
    </xf>
    <xf numFmtId="0" fontId="45" fillId="27" borderId="7" xfId="115" applyFont="1" applyFill="1" applyBorder="1" applyAlignment="1">
      <alignment horizontal="right" vertical="center" indent="1"/>
    </xf>
    <xf numFmtId="0" fontId="4" fillId="27" borderId="0" xfId="115" applyFill="1" applyBorder="1" applyAlignment="1">
      <alignment horizontal="right" vertical="center" indent="1"/>
    </xf>
    <xf numFmtId="0" fontId="4" fillId="0" borderId="0" xfId="115" applyAlignment="1">
      <alignment horizontal="left" vertical="center" indent="1"/>
    </xf>
    <xf numFmtId="3" fontId="4" fillId="32" borderId="11" xfId="115" applyNumberFormat="1" applyFill="1" applyBorder="1" applyAlignment="1">
      <alignment horizontal="right" vertical="center" indent="1"/>
    </xf>
    <xf numFmtId="3" fontId="4" fillId="27" borderId="10" xfId="115" applyNumberFormat="1" applyFill="1" applyBorder="1" applyAlignment="1">
      <alignment horizontal="right" vertical="center" indent="1"/>
    </xf>
    <xf numFmtId="0" fontId="4" fillId="27" borderId="13" xfId="115" applyFill="1" applyBorder="1" applyAlignment="1">
      <alignment horizontal="left" vertical="center" indent="1"/>
    </xf>
    <xf numFmtId="0" fontId="45" fillId="27" borderId="12" xfId="115" applyFont="1" applyFill="1" applyBorder="1" applyAlignment="1">
      <alignment horizontal="right" vertical="center" indent="1"/>
    </xf>
    <xf numFmtId="0" fontId="4" fillId="27" borderId="11" xfId="115" applyFill="1" applyBorder="1" applyAlignment="1">
      <alignment horizontal="right" vertical="center" indent="1"/>
    </xf>
    <xf numFmtId="0" fontId="26" fillId="0" borderId="0" xfId="115" applyFont="1" applyAlignment="1">
      <alignment vertical="center"/>
    </xf>
    <xf numFmtId="0" fontId="25" fillId="31" borderId="0" xfId="115" applyFont="1" applyFill="1" applyAlignment="1">
      <alignment horizontal="center" vertical="center"/>
    </xf>
    <xf numFmtId="0" fontId="25" fillId="31" borderId="3" xfId="115" applyFont="1" applyFill="1" applyBorder="1" applyAlignment="1">
      <alignment horizontal="center" vertical="center"/>
    </xf>
    <xf numFmtId="0" fontId="25" fillId="31" borderId="8" xfId="115" applyFont="1" applyFill="1" applyBorder="1" applyAlignment="1">
      <alignment horizontal="center" vertical="center"/>
    </xf>
    <xf numFmtId="0" fontId="25" fillId="31" borderId="7" xfId="115" applyFont="1" applyFill="1" applyBorder="1" applyAlignment="1">
      <alignment horizontal="center" vertical="center"/>
    </xf>
    <xf numFmtId="0" fontId="4" fillId="0" borderId="5" xfId="115" applyBorder="1" applyAlignment="1">
      <alignment vertical="center"/>
    </xf>
    <xf numFmtId="0" fontId="30" fillId="0" borderId="5" xfId="115" applyFont="1" applyBorder="1" applyAlignment="1">
      <alignment vertical="center"/>
    </xf>
    <xf numFmtId="176" fontId="4" fillId="27" borderId="6" xfId="115" quotePrefix="1" applyNumberFormat="1" applyFill="1" applyBorder="1" applyAlignment="1">
      <alignment horizontal="center" vertical="center"/>
    </xf>
    <xf numFmtId="0" fontId="24" fillId="0" borderId="0" xfId="115" applyFont="1" applyAlignment="1">
      <alignment vertical="center"/>
    </xf>
    <xf numFmtId="0" fontId="4" fillId="27" borderId="0" xfId="115" applyFill="1" applyAlignment="1">
      <alignment horizontal="center" vertical="center"/>
    </xf>
    <xf numFmtId="0" fontId="4" fillId="27" borderId="3" xfId="115" applyFill="1" applyBorder="1" applyAlignment="1">
      <alignment horizontal="left" vertical="center" indent="1"/>
    </xf>
    <xf numFmtId="0" fontId="4" fillId="27" borderId="0" xfId="115" applyFill="1" applyAlignment="1">
      <alignment horizontal="left" vertical="center" indent="1"/>
    </xf>
    <xf numFmtId="0" fontId="4" fillId="27" borderId="3" xfId="115" applyFill="1" applyBorder="1" applyAlignment="1">
      <alignment horizontal="center" vertical="center"/>
    </xf>
    <xf numFmtId="0" fontId="4" fillId="27" borderId="7" xfId="115" quotePrefix="1" applyFill="1" applyBorder="1" applyAlignment="1">
      <alignment horizontal="left" vertical="center" indent="1"/>
    </xf>
    <xf numFmtId="0" fontId="4" fillId="27" borderId="7" xfId="115" applyFill="1" applyBorder="1" applyAlignment="1">
      <alignment horizontal="left" vertical="center" indent="1"/>
    </xf>
    <xf numFmtId="0" fontId="25" fillId="31" borderId="9" xfId="115" applyFont="1" applyFill="1" applyBorder="1" applyAlignment="1">
      <alignment horizontal="center" vertical="center"/>
    </xf>
    <xf numFmtId="0" fontId="25" fillId="31" borderId="5" xfId="115" applyFont="1" applyFill="1" applyBorder="1" applyAlignment="1">
      <alignment horizontal="center" vertical="center"/>
    </xf>
    <xf numFmtId="0" fontId="25" fillId="31" borderId="0" xfId="115" applyFont="1" applyFill="1" applyBorder="1" applyAlignment="1">
      <alignment horizontal="center" vertical="center"/>
    </xf>
    <xf numFmtId="0" fontId="4" fillId="27" borderId="9" xfId="115" applyFill="1" applyBorder="1" applyAlignment="1">
      <alignment horizontal="left" vertical="center" indent="1"/>
    </xf>
    <xf numFmtId="0" fontId="28" fillId="0" borderId="0" xfId="115" applyFont="1" applyAlignment="1">
      <alignment vertical="center"/>
    </xf>
    <xf numFmtId="0" fontId="25" fillId="33" borderId="0" xfId="115" applyFont="1" applyFill="1" applyAlignment="1">
      <alignment vertical="center"/>
    </xf>
    <xf numFmtId="0" fontId="4" fillId="27" borderId="10" xfId="115" applyFill="1" applyBorder="1" applyAlignment="1">
      <alignment horizontal="left" vertical="center" indent="1"/>
    </xf>
    <xf numFmtId="0" fontId="25" fillId="31" borderId="0" xfId="115" applyFont="1" applyFill="1" applyAlignment="1">
      <alignment horizontal="left" vertical="center" indent="1"/>
    </xf>
    <xf numFmtId="0" fontId="4" fillId="27" borderId="0" xfId="115" applyFill="1" applyBorder="1" applyAlignment="1">
      <alignment vertical="center"/>
    </xf>
    <xf numFmtId="0" fontId="30" fillId="0" borderId="0" xfId="115" applyFont="1" applyAlignment="1">
      <alignment vertical="center"/>
    </xf>
    <xf numFmtId="3" fontId="4" fillId="27" borderId="0" xfId="115" applyNumberFormat="1" applyFill="1" applyAlignment="1">
      <alignment horizontal="right" vertical="center" indent="1"/>
    </xf>
    <xf numFmtId="0" fontId="4" fillId="0" borderId="0" xfId="115" applyFill="1" applyBorder="1" applyAlignment="1">
      <alignment horizontal="left" vertical="center" indent="1"/>
    </xf>
    <xf numFmtId="0" fontId="4" fillId="0" borderId="0" xfId="115" applyFill="1" applyBorder="1" applyAlignment="1">
      <alignment vertical="center"/>
    </xf>
    <xf numFmtId="3" fontId="8" fillId="0" borderId="0" xfId="115" applyNumberFormat="1" applyFont="1" applyFill="1" applyBorder="1" applyAlignment="1">
      <alignment vertical="center"/>
    </xf>
    <xf numFmtId="3" fontId="4" fillId="27" borderId="7" xfId="115" quotePrefix="1" applyNumberFormat="1" applyFill="1" applyBorder="1" applyAlignment="1">
      <alignment horizontal="left" vertical="center" indent="1"/>
    </xf>
    <xf numFmtId="3" fontId="30" fillId="0" borderId="0" xfId="115" quotePrefix="1" applyNumberFormat="1" applyFont="1" applyFill="1" applyBorder="1" applyAlignment="1">
      <alignment vertical="center"/>
    </xf>
    <xf numFmtId="3" fontId="4" fillId="0" borderId="0" xfId="115" quotePrefix="1" applyNumberFormat="1" applyFill="1" applyBorder="1" applyAlignment="1">
      <alignment vertical="center"/>
    </xf>
    <xf numFmtId="3" fontId="45" fillId="27" borderId="0" xfId="115" applyNumberFormat="1" applyFont="1" applyFill="1" applyBorder="1" applyAlignment="1">
      <alignment horizontal="center" vertical="center"/>
    </xf>
    <xf numFmtId="3" fontId="4" fillId="32" borderId="7" xfId="115" applyNumberFormat="1" applyFill="1" applyBorder="1" applyAlignment="1">
      <alignment horizontal="right" vertical="center" indent="1"/>
    </xf>
    <xf numFmtId="0" fontId="45" fillId="27" borderId="0" xfId="115" applyFont="1" applyFill="1" applyBorder="1" applyAlignment="1">
      <alignment horizontal="center" vertical="center"/>
    </xf>
    <xf numFmtId="0" fontId="25" fillId="31" borderId="5" xfId="115" applyFont="1" applyFill="1" applyBorder="1" applyAlignment="1">
      <alignment horizontal="left" vertical="center" indent="1"/>
    </xf>
    <xf numFmtId="3" fontId="4" fillId="32" borderId="6" xfId="115" applyNumberFormat="1" applyFill="1" applyBorder="1" applyAlignment="1">
      <alignment horizontal="right" vertical="center" indent="1"/>
    </xf>
    <xf numFmtId="0" fontId="25" fillId="30" borderId="0" xfId="115" applyFont="1" applyFill="1" applyAlignment="1">
      <alignment horizontal="right" vertical="center" indent="1"/>
    </xf>
    <xf numFmtId="0" fontId="46" fillId="0" borderId="0" xfId="115" applyFont="1" applyAlignment="1">
      <alignment vertical="center"/>
    </xf>
    <xf numFmtId="0" fontId="26" fillId="0" borderId="0" xfId="115" applyFont="1" applyAlignment="1">
      <alignment horizontal="left" vertical="center"/>
    </xf>
    <xf numFmtId="37" fontId="4" fillId="27" borderId="7" xfId="115" applyNumberFormat="1" applyFill="1" applyBorder="1" applyAlignment="1">
      <alignment vertical="center"/>
    </xf>
    <xf numFmtId="1" fontId="4" fillId="27" borderId="3" xfId="115" applyNumberFormat="1" applyFill="1" applyBorder="1" applyAlignment="1">
      <alignment horizontal="left" vertical="center" indent="1"/>
    </xf>
    <xf numFmtId="37" fontId="4" fillId="27" borderId="0" xfId="115" quotePrefix="1" applyNumberFormat="1" applyFill="1" applyAlignment="1">
      <alignment vertical="center"/>
    </xf>
    <xf numFmtId="0" fontId="4" fillId="32" borderId="8" xfId="115" applyFill="1" applyBorder="1" applyAlignment="1">
      <alignment horizontal="left" vertical="center" indent="1"/>
    </xf>
    <xf numFmtId="0" fontId="30" fillId="0" borderId="0" xfId="115" applyFont="1" applyAlignment="1">
      <alignment horizontal="right" vertical="center"/>
    </xf>
    <xf numFmtId="37" fontId="4" fillId="27" borderId="0" xfId="115" applyNumberFormat="1" applyFill="1" applyAlignment="1">
      <alignment vertical="center"/>
    </xf>
    <xf numFmtId="0" fontId="4" fillId="27" borderId="6" xfId="115" applyFill="1" applyBorder="1" applyAlignment="1">
      <alignment horizontal="left" vertical="center" indent="1"/>
    </xf>
    <xf numFmtId="37" fontId="4" fillId="27" borderId="6" xfId="115" applyNumberFormat="1" applyFill="1" applyBorder="1" applyAlignment="1">
      <alignment vertical="center"/>
    </xf>
    <xf numFmtId="0" fontId="4" fillId="30" borderId="0" xfId="115" applyFill="1" applyAlignment="1">
      <alignment vertical="center"/>
    </xf>
    <xf numFmtId="37" fontId="4" fillId="32" borderId="7" xfId="115" applyNumberFormat="1" applyFill="1" applyBorder="1" applyAlignment="1">
      <alignment vertical="center"/>
    </xf>
    <xf numFmtId="3" fontId="4" fillId="0" borderId="0" xfId="115" applyNumberFormat="1" applyAlignment="1">
      <alignment vertical="center"/>
    </xf>
    <xf numFmtId="0" fontId="47" fillId="32" borderId="0" xfId="115" applyFont="1" applyFill="1" applyAlignment="1">
      <alignment vertical="center"/>
    </xf>
    <xf numFmtId="177" fontId="4" fillId="27" borderId="3" xfId="115" applyNumberFormat="1" applyFill="1" applyBorder="1" applyAlignment="1">
      <alignment horizontal="right" vertical="center" indent="1"/>
    </xf>
    <xf numFmtId="177" fontId="4" fillId="27" borderId="0" xfId="115" applyNumberFormat="1" applyFill="1" applyAlignment="1">
      <alignment horizontal="right" vertical="center" indent="1"/>
    </xf>
    <xf numFmtId="177" fontId="4" fillId="27" borderId="7" xfId="115" quotePrefix="1" applyNumberFormat="1" applyFill="1" applyBorder="1" applyAlignment="1">
      <alignment horizontal="left" vertical="center" indent="1"/>
    </xf>
    <xf numFmtId="14" fontId="4" fillId="27" borderId="10" xfId="115" applyNumberFormat="1" applyFill="1" applyBorder="1" applyAlignment="1">
      <alignment horizontal="center" vertical="center"/>
    </xf>
    <xf numFmtId="3" fontId="4" fillId="27" borderId="11" xfId="115" applyNumberFormat="1" applyFill="1" applyBorder="1" applyAlignment="1">
      <alignment horizontal="right" vertical="center" indent="1"/>
    </xf>
    <xf numFmtId="0" fontId="4" fillId="0" borderId="0" xfId="115" quotePrefix="1" applyAlignment="1">
      <alignment vertical="center"/>
    </xf>
    <xf numFmtId="14" fontId="4" fillId="27" borderId="3" xfId="115" applyNumberFormat="1" applyFill="1" applyBorder="1" applyAlignment="1">
      <alignment horizontal="center" vertical="center"/>
    </xf>
    <xf numFmtId="3" fontId="4" fillId="27" borderId="0" xfId="115" applyNumberFormat="1" applyFill="1" applyBorder="1" applyAlignment="1">
      <alignment horizontal="right" vertical="center" indent="1"/>
    </xf>
    <xf numFmtId="0" fontId="4" fillId="0" borderId="0" xfId="115" applyBorder="1" applyAlignment="1">
      <alignment vertical="center"/>
    </xf>
    <xf numFmtId="0" fontId="4" fillId="27" borderId="5" xfId="115" applyFill="1" applyBorder="1" applyAlignment="1">
      <alignment horizontal="center" vertical="center"/>
    </xf>
    <xf numFmtId="0" fontId="4" fillId="27" borderId="9" xfId="115" applyFill="1" applyBorder="1" applyAlignment="1">
      <alignment vertical="center"/>
    </xf>
    <xf numFmtId="3" fontId="4" fillId="32" borderId="3" xfId="115" quotePrefix="1" applyNumberFormat="1" applyFill="1" applyBorder="1" applyAlignment="1">
      <alignment horizontal="right" vertical="center" indent="1"/>
    </xf>
    <xf numFmtId="14" fontId="4" fillId="27" borderId="9" xfId="115" applyNumberFormat="1" applyFill="1" applyBorder="1" applyAlignment="1">
      <alignment horizontal="center" vertical="center"/>
    </xf>
    <xf numFmtId="3" fontId="4" fillId="27" borderId="5" xfId="115" applyNumberFormat="1" applyFill="1" applyBorder="1" applyAlignment="1">
      <alignment horizontal="right" vertical="center" indent="1"/>
    </xf>
    <xf numFmtId="3" fontId="4" fillId="34" borderId="7" xfId="115" applyNumberFormat="1" applyFill="1" applyBorder="1" applyAlignment="1">
      <alignment horizontal="right" vertical="center" indent="1"/>
    </xf>
    <xf numFmtId="3" fontId="4" fillId="0" borderId="0" xfId="115" applyNumberFormat="1" applyAlignment="1">
      <alignment horizontal="right" vertical="center" indent="1"/>
    </xf>
    <xf numFmtId="0" fontId="25" fillId="31" borderId="0" xfId="115" applyFont="1" applyFill="1" applyBorder="1" applyAlignment="1">
      <alignment horizontal="center" vertical="center"/>
    </xf>
    <xf numFmtId="0" fontId="25" fillId="31" borderId="5" xfId="115" applyFont="1" applyFill="1" applyBorder="1" applyAlignment="1">
      <alignment horizontal="center" vertical="center"/>
    </xf>
    <xf numFmtId="0" fontId="25" fillId="31" borderId="3" xfId="115" applyFont="1" applyFill="1" applyBorder="1" applyAlignment="1">
      <alignment horizontal="center" vertical="center"/>
    </xf>
    <xf numFmtId="0" fontId="25" fillId="31" borderId="9" xfId="115" applyFont="1" applyFill="1" applyBorder="1" applyAlignment="1">
      <alignment horizontal="center" vertical="center"/>
    </xf>
    <xf numFmtId="0" fontId="3" fillId="0" borderId="0" xfId="115" quotePrefix="1" applyFont="1" applyAlignment="1">
      <alignment vertical="center"/>
    </xf>
    <xf numFmtId="0" fontId="25" fillId="31" borderId="2" xfId="1" applyFont="1" applyFill="1" applyBorder="1" applyAlignment="1">
      <alignment horizontal="center" vertical="center"/>
    </xf>
    <xf numFmtId="0" fontId="25" fillId="31" borderId="4" xfId="1" applyFont="1" applyFill="1" applyBorder="1" applyAlignment="1">
      <alignment horizontal="center" vertical="center"/>
    </xf>
    <xf numFmtId="0" fontId="25" fillId="31" borderId="5" xfId="1" applyFont="1" applyFill="1" applyBorder="1" applyAlignment="1">
      <alignment horizontal="center" vertical="center"/>
    </xf>
    <xf numFmtId="0" fontId="22" fillId="27" borderId="0" xfId="1" applyFont="1" applyFill="1" applyBorder="1" applyAlignment="1">
      <alignment horizontal="center" vertical="center"/>
    </xf>
    <xf numFmtId="41" fontId="8" fillId="0" borderId="0" xfId="68" applyFont="1" applyAlignment="1">
      <alignment vertical="center"/>
    </xf>
    <xf numFmtId="0" fontId="22" fillId="0" borderId="0" xfId="1" applyFont="1" applyAlignment="1">
      <alignment vertical="center"/>
    </xf>
    <xf numFmtId="0" fontId="26" fillId="0" borderId="0" xfId="1" applyFont="1" applyAlignment="1">
      <alignment vertical="center"/>
    </xf>
    <xf numFmtId="0" fontId="22" fillId="27" borderId="3" xfId="1" applyFont="1" applyFill="1" applyBorder="1" applyAlignment="1">
      <alignment horizontal="center" vertical="center"/>
    </xf>
    <xf numFmtId="0" fontId="22" fillId="27" borderId="3" xfId="1" applyFont="1" applyFill="1" applyBorder="1" applyAlignment="1">
      <alignment horizontal="left" vertical="center" indent="1"/>
    </xf>
    <xf numFmtId="0" fontId="22" fillId="27" borderId="3" xfId="1" quotePrefix="1" applyFont="1" applyFill="1" applyBorder="1" applyAlignment="1">
      <alignment horizontal="left" vertical="center" indent="1"/>
    </xf>
    <xf numFmtId="0" fontId="24" fillId="0" borderId="0" xfId="1" applyFont="1" applyAlignment="1">
      <alignment vertical="center"/>
    </xf>
    <xf numFmtId="0" fontId="22" fillId="0" borderId="24" xfId="1" applyFont="1" applyBorder="1" applyAlignment="1">
      <alignment vertical="center"/>
    </xf>
    <xf numFmtId="0" fontId="22" fillId="27" borderId="0" xfId="1" applyFont="1" applyFill="1" applyBorder="1" applyAlignment="1">
      <alignment horizontal="left" vertical="center" indent="1"/>
    </xf>
    <xf numFmtId="0" fontId="22" fillId="27" borderId="7" xfId="1" applyFont="1" applyFill="1" applyBorder="1" applyAlignment="1">
      <alignment horizontal="center" vertical="center"/>
    </xf>
    <xf numFmtId="0" fontId="8" fillId="27" borderId="3" xfId="56" applyFont="1" applyFill="1" applyBorder="1" applyAlignment="1">
      <alignment horizontal="right" vertical="center" indent="1"/>
    </xf>
    <xf numFmtId="0" fontId="8" fillId="27" borderId="0" xfId="56" applyFont="1" applyFill="1" applyBorder="1" applyAlignment="1">
      <alignment horizontal="right" vertical="center" indent="1"/>
    </xf>
    <xf numFmtId="0" fontId="8" fillId="27" borderId="3" xfId="56" applyFont="1" applyFill="1" applyBorder="1" applyAlignment="1">
      <alignment horizontal="right" vertical="center" indent="2"/>
    </xf>
    <xf numFmtId="0" fontId="8" fillId="27" borderId="3" xfId="56" quotePrefix="1" applyFont="1" applyFill="1" applyBorder="1" applyAlignment="1">
      <alignment horizontal="right" vertical="center" indent="1"/>
    </xf>
    <xf numFmtId="0" fontId="8" fillId="27" borderId="0" xfId="56" quotePrefix="1" applyFont="1" applyFill="1" applyBorder="1" applyAlignment="1">
      <alignment horizontal="right" vertical="center" indent="1"/>
    </xf>
    <xf numFmtId="0" fontId="25" fillId="31" borderId="2" xfId="56" applyFont="1" applyFill="1" applyBorder="1" applyAlignment="1">
      <alignment horizontal="center" vertical="center"/>
    </xf>
    <xf numFmtId="0" fontId="25" fillId="31" borderId="4" xfId="56" applyFont="1" applyFill="1" applyBorder="1" applyAlignment="1">
      <alignment horizontal="center" vertical="center"/>
    </xf>
    <xf numFmtId="17" fontId="25" fillId="31" borderId="4" xfId="56" quotePrefix="1" applyNumberFormat="1" applyFont="1" applyFill="1" applyBorder="1" applyAlignment="1">
      <alignment horizontal="center" vertical="center"/>
    </xf>
    <xf numFmtId="0" fontId="22" fillId="33" borderId="0" xfId="56" applyFont="1" applyFill="1" applyBorder="1" applyAlignment="1">
      <alignment horizontal="center" vertical="center"/>
    </xf>
    <xf numFmtId="0" fontId="22" fillId="33" borderId="3" xfId="56" applyFont="1" applyFill="1" applyBorder="1" applyAlignment="1">
      <alignment horizontal="center" vertical="center"/>
    </xf>
    <xf numFmtId="0" fontId="25" fillId="30" borderId="0" xfId="115" applyFont="1" applyFill="1" applyAlignment="1">
      <alignment horizontal="left" vertical="center" indent="1"/>
    </xf>
    <xf numFmtId="0" fontId="25" fillId="31" borderId="6" xfId="1" applyFont="1" applyFill="1" applyBorder="1" applyAlignment="1">
      <alignment horizontal="center" vertical="center"/>
    </xf>
    <xf numFmtId="0" fontId="25" fillId="31" borderId="5" xfId="1" applyFont="1" applyFill="1" applyBorder="1" applyAlignment="1">
      <alignment horizontal="center" vertical="center"/>
    </xf>
    <xf numFmtId="0" fontId="25" fillId="31" borderId="0" xfId="1" applyFont="1" applyFill="1" applyBorder="1" applyAlignment="1">
      <alignment horizontal="center" vertical="center"/>
    </xf>
    <xf numFmtId="0" fontId="25" fillId="31" borderId="9" xfId="1" applyFont="1" applyFill="1" applyBorder="1" applyAlignment="1">
      <alignment horizontal="center" vertical="center"/>
    </xf>
    <xf numFmtId="0" fontId="22" fillId="27" borderId="0" xfId="1" applyFont="1" applyFill="1" applyBorder="1" applyAlignment="1">
      <alignment horizontal="center" vertical="center"/>
    </xf>
    <xf numFmtId="0" fontId="25" fillId="31" borderId="6" xfId="1" applyFont="1" applyFill="1" applyBorder="1" applyAlignment="1">
      <alignment horizontal="center" vertical="center"/>
    </xf>
    <xf numFmtId="0" fontId="25" fillId="31" borderId="5" xfId="1" applyFont="1" applyFill="1" applyBorder="1" applyAlignment="1">
      <alignment horizontal="center" vertical="center"/>
    </xf>
    <xf numFmtId="0" fontId="25" fillId="31" borderId="9" xfId="1" applyFont="1" applyFill="1" applyBorder="1" applyAlignment="1">
      <alignment horizontal="center" vertical="center"/>
    </xf>
    <xf numFmtId="0" fontId="22" fillId="27" borderId="0" xfId="1" applyFont="1" applyFill="1" applyBorder="1" applyAlignment="1">
      <alignment horizontal="center" vertical="center"/>
    </xf>
    <xf numFmtId="9" fontId="22" fillId="0" borderId="0" xfId="69" applyNumberFormat="1" applyFont="1" applyAlignment="1">
      <alignment horizontal="left" vertical="center"/>
    </xf>
    <xf numFmtId="9" fontId="22" fillId="0" borderId="0" xfId="69" applyNumberFormat="1" applyFont="1" applyAlignment="1">
      <alignment horizontal="left" vertical="center" indent="1"/>
    </xf>
    <xf numFmtId="0" fontId="2" fillId="0" borderId="0" xfId="116" applyAlignment="1">
      <alignment vertical="center"/>
    </xf>
    <xf numFmtId="0" fontId="2" fillId="0" borderId="0" xfId="116" applyAlignment="1">
      <alignment horizontal="center" vertical="center"/>
    </xf>
    <xf numFmtId="0" fontId="2" fillId="0" borderId="11" xfId="116" applyBorder="1" applyAlignment="1">
      <alignment horizontal="center" vertical="center"/>
    </xf>
    <xf numFmtId="0" fontId="2" fillId="0" borderId="11" xfId="116" applyBorder="1" applyAlignment="1">
      <alignment vertical="center"/>
    </xf>
    <xf numFmtId="14" fontId="2" fillId="27" borderId="0" xfId="116" applyNumberFormat="1" applyFill="1" applyBorder="1" applyAlignment="1">
      <alignment horizontal="center" vertical="center"/>
    </xf>
    <xf numFmtId="0" fontId="2" fillId="27" borderId="3" xfId="116" applyFill="1" applyBorder="1" applyAlignment="1">
      <alignment horizontal="left" vertical="center" indent="1"/>
    </xf>
    <xf numFmtId="0" fontId="2" fillId="27" borderId="0" xfId="116" applyFill="1" applyBorder="1" applyAlignment="1">
      <alignment horizontal="right" vertical="center" indent="1"/>
    </xf>
    <xf numFmtId="0" fontId="45" fillId="27" borderId="0" xfId="116" applyFont="1" applyFill="1" applyAlignment="1">
      <alignment vertical="center"/>
    </xf>
    <xf numFmtId="0" fontId="2" fillId="27" borderId="8" xfId="116" applyFill="1" applyBorder="1" applyAlignment="1">
      <alignment horizontal="center" vertical="center"/>
    </xf>
    <xf numFmtId="0" fontId="28" fillId="0" borderId="0" xfId="116" applyFont="1" applyAlignment="1">
      <alignment horizontal="center" vertical="center"/>
    </xf>
    <xf numFmtId="178" fontId="2" fillId="27" borderId="0" xfId="116" applyNumberFormat="1" applyFill="1" applyAlignment="1">
      <alignment horizontal="center" vertical="center"/>
    </xf>
    <xf numFmtId="0" fontId="2" fillId="27" borderId="0" xfId="116" applyFill="1" applyAlignment="1">
      <alignment vertical="center"/>
    </xf>
    <xf numFmtId="0" fontId="2" fillId="27" borderId="0" xfId="116" quotePrefix="1" applyFill="1" applyAlignment="1">
      <alignment horizontal="left" vertical="center" indent="1"/>
    </xf>
    <xf numFmtId="0" fontId="2" fillId="27" borderId="0" xfId="116" applyFill="1" applyAlignment="1">
      <alignment horizontal="left" vertical="center" indent="1"/>
    </xf>
    <xf numFmtId="0" fontId="2" fillId="27" borderId="0" xfId="116" applyFill="1" applyAlignment="1">
      <alignment horizontal="center" vertical="center"/>
    </xf>
    <xf numFmtId="0" fontId="25" fillId="31" borderId="8" xfId="116" applyFont="1" applyFill="1" applyBorder="1" applyAlignment="1">
      <alignment horizontal="center" vertical="center"/>
    </xf>
    <xf numFmtId="178" fontId="2" fillId="0" borderId="0" xfId="116" applyNumberFormat="1" applyAlignment="1">
      <alignment horizontal="center" vertical="center"/>
    </xf>
    <xf numFmtId="0" fontId="26" fillId="0" borderId="0" xfId="116" applyFont="1" applyAlignment="1">
      <alignment vertical="center"/>
    </xf>
    <xf numFmtId="0" fontId="2" fillId="27" borderId="10" xfId="116" applyFill="1" applyBorder="1" applyAlignment="1">
      <alignment horizontal="left" vertical="center" indent="1"/>
    </xf>
    <xf numFmtId="0" fontId="25" fillId="33" borderId="0" xfId="116" applyFont="1" applyFill="1" applyAlignment="1">
      <alignment vertical="center"/>
    </xf>
    <xf numFmtId="0" fontId="25" fillId="33" borderId="0" xfId="116" applyFont="1" applyFill="1" applyAlignment="1">
      <alignment horizontal="left" vertical="center" indent="1"/>
    </xf>
    <xf numFmtId="0" fontId="28" fillId="0" borderId="0" xfId="116" applyFont="1" applyAlignment="1">
      <alignment vertical="center"/>
    </xf>
    <xf numFmtId="14" fontId="2" fillId="27" borderId="5" xfId="116" applyNumberFormat="1" applyFill="1" applyBorder="1" applyAlignment="1">
      <alignment horizontal="center" vertical="center"/>
    </xf>
    <xf numFmtId="0" fontId="2" fillId="27" borderId="9" xfId="116" applyFill="1" applyBorder="1" applyAlignment="1">
      <alignment horizontal="left" vertical="center" indent="1"/>
    </xf>
    <xf numFmtId="0" fontId="2" fillId="27" borderId="5" xfId="116" applyFill="1" applyBorder="1" applyAlignment="1">
      <alignment horizontal="right" vertical="center" indent="1"/>
    </xf>
    <xf numFmtId="14" fontId="45" fillId="27" borderId="0" xfId="116" applyNumberFormat="1" applyFont="1" applyFill="1" applyAlignment="1">
      <alignment vertical="center"/>
    </xf>
    <xf numFmtId="0" fontId="25" fillId="31" borderId="0" xfId="116" applyFont="1" applyFill="1" applyBorder="1" applyAlignment="1">
      <alignment horizontal="center" vertical="center"/>
    </xf>
    <xf numFmtId="0" fontId="25" fillId="31" borderId="3" xfId="116" applyFont="1" applyFill="1" applyBorder="1" applyAlignment="1">
      <alignment horizontal="center" vertical="center"/>
    </xf>
    <xf numFmtId="0" fontId="25" fillId="31" borderId="5" xfId="116" applyFont="1" applyFill="1" applyBorder="1" applyAlignment="1">
      <alignment horizontal="center" vertical="center"/>
    </xf>
    <xf numFmtId="0" fontId="25" fillId="31" borderId="9" xfId="116" applyFont="1" applyFill="1" applyBorder="1" applyAlignment="1">
      <alignment horizontal="center" vertical="center"/>
    </xf>
    <xf numFmtId="0" fontId="25" fillId="31" borderId="5" xfId="116" applyFont="1" applyFill="1" applyBorder="1" applyAlignment="1">
      <alignment horizontal="left" vertical="center"/>
    </xf>
    <xf numFmtId="0" fontId="2" fillId="31" borderId="5" xfId="116" applyFill="1" applyBorder="1" applyAlignment="1">
      <alignment vertical="center"/>
    </xf>
    <xf numFmtId="0" fontId="24" fillId="0" borderId="0" xfId="116" applyFont="1" applyAlignment="1">
      <alignment vertical="center"/>
    </xf>
    <xf numFmtId="0" fontId="8" fillId="0" borderId="0" xfId="0" applyFont="1" applyAlignment="1">
      <alignment vertical="center"/>
    </xf>
    <xf numFmtId="0" fontId="30" fillId="0" borderId="0" xfId="0" applyFont="1" applyAlignment="1">
      <alignment vertical="center"/>
    </xf>
    <xf numFmtId="37" fontId="8" fillId="27" borderId="7" xfId="0" quotePrefix="1" applyNumberFormat="1" applyFont="1" applyFill="1" applyBorder="1" applyAlignment="1">
      <alignment vertical="center"/>
    </xf>
    <xf numFmtId="0" fontId="25" fillId="31" borderId="0" xfId="0" applyFont="1" applyFill="1" applyAlignment="1">
      <alignment horizontal="right" vertical="center" indent="1"/>
    </xf>
    <xf numFmtId="0" fontId="8" fillId="31" borderId="0" xfId="0" applyFont="1" applyFill="1" applyAlignment="1">
      <alignment vertical="center"/>
    </xf>
    <xf numFmtId="0" fontId="28" fillId="0" borderId="0" xfId="0" applyFont="1" applyAlignment="1">
      <alignment vertical="center"/>
    </xf>
    <xf numFmtId="0" fontId="26" fillId="0" borderId="0" xfId="0" quotePrefix="1" applyFont="1" applyAlignment="1">
      <alignment vertical="center"/>
    </xf>
    <xf numFmtId="0" fontId="50" fillId="0" borderId="0" xfId="0" applyFont="1" applyAlignment="1">
      <alignment vertical="center"/>
    </xf>
    <xf numFmtId="0" fontId="8" fillId="27" borderId="7" xfId="59" applyFont="1" applyFill="1" applyBorder="1" applyAlignment="1">
      <alignment horizontal="left" vertical="center" indent="1"/>
    </xf>
    <xf numFmtId="0" fontId="8" fillId="27" borderId="0" xfId="59" applyFont="1" applyFill="1" applyAlignment="1">
      <alignment horizontal="left" vertical="center" indent="1"/>
    </xf>
    <xf numFmtId="0" fontId="25" fillId="31" borderId="6" xfId="59" applyFont="1" applyFill="1" applyBorder="1" applyAlignment="1">
      <alignment horizontal="center" vertical="center"/>
    </xf>
    <xf numFmtId="0" fontId="25" fillId="31" borderId="5" xfId="59" applyFont="1" applyFill="1" applyBorder="1" applyAlignment="1">
      <alignment horizontal="center" vertical="center"/>
    </xf>
    <xf numFmtId="0" fontId="26" fillId="0" borderId="0" xfId="0" applyFont="1" applyAlignment="1">
      <alignment vertical="center"/>
    </xf>
    <xf numFmtId="179" fontId="8" fillId="6" borderId="38" xfId="80" applyNumberFormat="1" applyFont="1" applyFill="1" applyBorder="1" applyAlignment="1">
      <alignment horizontal="right" vertical="center" indent="1"/>
    </xf>
    <xf numFmtId="179" fontId="8" fillId="6" borderId="39" xfId="80" applyNumberFormat="1" applyFont="1" applyFill="1" applyBorder="1" applyAlignment="1">
      <alignment horizontal="right" vertical="center" indent="1"/>
    </xf>
    <xf numFmtId="0" fontId="8" fillId="6" borderId="39" xfId="59" applyFont="1" applyFill="1" applyBorder="1" applyAlignment="1">
      <alignment horizontal="right" vertical="center" indent="1"/>
    </xf>
    <xf numFmtId="0" fontId="8" fillId="6" borderId="39" xfId="59" applyFont="1" applyFill="1" applyBorder="1" applyAlignment="1">
      <alignment horizontal="left" vertical="center" indent="1"/>
    </xf>
    <xf numFmtId="0" fontId="8" fillId="6" borderId="40" xfId="59" applyFont="1" applyFill="1" applyBorder="1" applyAlignment="1">
      <alignment horizontal="left" vertical="center" indent="1"/>
    </xf>
    <xf numFmtId="179" fontId="8" fillId="5" borderId="41" xfId="80" applyNumberFormat="1" applyFont="1" applyFill="1" applyBorder="1" applyAlignment="1">
      <alignment horizontal="right" vertical="center" indent="1"/>
    </xf>
    <xf numFmtId="179" fontId="8" fillId="5" borderId="9" xfId="80" applyNumberFormat="1" applyFont="1" applyFill="1" applyBorder="1" applyAlignment="1">
      <alignment horizontal="right" vertical="center" indent="1"/>
    </xf>
    <xf numFmtId="0" fontId="8" fillId="5" borderId="9" xfId="59" applyFont="1" applyFill="1" applyBorder="1" applyAlignment="1">
      <alignment horizontal="right" vertical="center" indent="1"/>
    </xf>
    <xf numFmtId="0" fontId="8" fillId="5" borderId="9" xfId="59" applyFont="1" applyFill="1" applyBorder="1" applyAlignment="1">
      <alignment horizontal="left" vertical="center" indent="1"/>
    </xf>
    <xf numFmtId="0" fontId="8" fillId="5" borderId="42" xfId="59" applyFont="1" applyFill="1" applyBorder="1" applyAlignment="1">
      <alignment horizontal="left" vertical="center" indent="1"/>
    </xf>
    <xf numFmtId="179" fontId="8" fillId="6" borderId="41" xfId="80" applyNumberFormat="1" applyFont="1" applyFill="1" applyBorder="1" applyAlignment="1">
      <alignment horizontal="right" vertical="center" indent="1"/>
    </xf>
    <xf numFmtId="179" fontId="8" fillId="6" borderId="9" xfId="80" applyNumberFormat="1" applyFont="1" applyFill="1" applyBorder="1" applyAlignment="1">
      <alignment horizontal="right" vertical="center" indent="1"/>
    </xf>
    <xf numFmtId="0" fontId="8" fillId="6" borderId="9" xfId="59" applyFont="1" applyFill="1" applyBorder="1" applyAlignment="1">
      <alignment horizontal="right" vertical="center" indent="1"/>
    </xf>
    <xf numFmtId="0" fontId="8" fillId="6" borderId="9" xfId="59" applyFont="1" applyFill="1" applyBorder="1" applyAlignment="1">
      <alignment horizontal="left" vertical="center" indent="1"/>
    </xf>
    <xf numFmtId="0" fontId="8" fillId="6" borderId="42" xfId="59" applyFont="1" applyFill="1" applyBorder="1" applyAlignment="1">
      <alignment horizontal="left" vertical="center" indent="1"/>
    </xf>
    <xf numFmtId="0" fontId="29" fillId="0" borderId="0" xfId="0" applyFont="1" applyAlignment="1">
      <alignment vertical="center"/>
    </xf>
    <xf numFmtId="179" fontId="8" fillId="6" borderId="43" xfId="80" applyNumberFormat="1" applyFont="1" applyFill="1" applyBorder="1" applyAlignment="1">
      <alignment horizontal="right" vertical="center" indent="1"/>
    </xf>
    <xf numFmtId="179" fontId="8" fillId="6" borderId="44" xfId="80" applyNumberFormat="1" applyFont="1" applyFill="1" applyBorder="1" applyAlignment="1">
      <alignment horizontal="right" vertical="center" indent="1"/>
    </xf>
    <xf numFmtId="0" fontId="8" fillId="6" borderId="44" xfId="59" applyFont="1" applyFill="1" applyBorder="1" applyAlignment="1">
      <alignment horizontal="right" vertical="center" indent="1"/>
    </xf>
    <xf numFmtId="0" fontId="8" fillId="6" borderId="44" xfId="59" applyFont="1" applyFill="1" applyBorder="1" applyAlignment="1">
      <alignment horizontal="left" vertical="center" indent="1"/>
    </xf>
    <xf numFmtId="0" fontId="8" fillId="6" borderId="45" xfId="59" applyFont="1" applyFill="1" applyBorder="1" applyAlignment="1">
      <alignment horizontal="left" vertical="center" indent="1"/>
    </xf>
    <xf numFmtId="0" fontId="25" fillId="31" borderId="0" xfId="59" applyFont="1" applyFill="1" applyBorder="1" applyAlignment="1">
      <alignment horizontal="center" vertical="center"/>
    </xf>
    <xf numFmtId="0" fontId="25" fillId="31" borderId="3" xfId="59" applyFont="1" applyFill="1" applyBorder="1" applyAlignment="1">
      <alignment horizontal="center" vertical="center"/>
    </xf>
    <xf numFmtId="0" fontId="25" fillId="31" borderId="46" xfId="59" applyFont="1" applyFill="1" applyBorder="1" applyAlignment="1">
      <alignment horizontal="center" vertical="center"/>
    </xf>
    <xf numFmtId="0" fontId="24" fillId="0" borderId="0" xfId="0" applyFont="1" applyAlignment="1">
      <alignment vertical="center"/>
    </xf>
    <xf numFmtId="0" fontId="2" fillId="27" borderId="7" xfId="116" quotePrefix="1" applyFill="1" applyBorder="1" applyAlignment="1">
      <alignment horizontal="left" vertical="center" indent="1"/>
    </xf>
    <xf numFmtId="0" fontId="2" fillId="27" borderId="7" xfId="116" applyFill="1" applyBorder="1" applyAlignment="1">
      <alignment horizontal="left" vertical="center" indent="1"/>
    </xf>
    <xf numFmtId="0" fontId="25" fillId="31" borderId="0" xfId="116" applyFont="1" applyFill="1" applyAlignment="1">
      <alignment horizontal="center" vertical="center"/>
    </xf>
    <xf numFmtId="0" fontId="2" fillId="27" borderId="3" xfId="116" quotePrefix="1" applyFill="1" applyBorder="1" applyAlignment="1">
      <alignment horizontal="left" vertical="center" indent="1"/>
    </xf>
    <xf numFmtId="0" fontId="2" fillId="27" borderId="3" xfId="116" applyFill="1" applyBorder="1" applyAlignment="1">
      <alignment horizontal="center" vertical="center"/>
    </xf>
    <xf numFmtId="37" fontId="22" fillId="27" borderId="7" xfId="1" applyNumberFormat="1" applyFont="1" applyFill="1" applyBorder="1" applyAlignment="1">
      <alignment horizontal="right" vertical="center"/>
    </xf>
    <xf numFmtId="0" fontId="22" fillId="0" borderId="0" xfId="1" applyFont="1" applyBorder="1" applyAlignment="1">
      <alignment horizontal="center" vertical="center"/>
    </xf>
    <xf numFmtId="0" fontId="22" fillId="0" borderId="0" xfId="1" quotePrefix="1" applyFont="1" applyBorder="1" applyAlignment="1">
      <alignment horizontal="center" vertical="center"/>
    </xf>
    <xf numFmtId="37" fontId="22" fillId="27" borderId="7" xfId="1" quotePrefix="1" applyNumberFormat="1" applyFont="1" applyFill="1" applyBorder="1" applyAlignment="1">
      <alignment horizontal="right" vertical="center"/>
    </xf>
    <xf numFmtId="0" fontId="22" fillId="27" borderId="0" xfId="1" quotePrefix="1" applyFont="1" applyFill="1" applyBorder="1" applyAlignment="1">
      <alignment horizontal="left" vertical="center" indent="1"/>
    </xf>
    <xf numFmtId="0" fontId="33" fillId="0" borderId="0" xfId="1" applyFont="1" applyBorder="1" applyAlignment="1">
      <alignment vertical="center"/>
    </xf>
    <xf numFmtId="0" fontId="22" fillId="27" borderId="7" xfId="1" quotePrefix="1" applyFont="1" applyFill="1" applyBorder="1" applyAlignment="1">
      <alignment horizontal="right" vertical="center" indent="1"/>
    </xf>
    <xf numFmtId="37" fontId="22" fillId="27" borderId="7" xfId="1" applyNumberFormat="1" applyFont="1" applyFill="1" applyBorder="1" applyAlignment="1">
      <alignment horizontal="right" vertical="center" indent="1"/>
    </xf>
    <xf numFmtId="0" fontId="22" fillId="27" borderId="7" xfId="1" quotePrefix="1" applyFont="1" applyFill="1" applyBorder="1" applyAlignment="1">
      <alignment horizontal="left" vertical="center" indent="1"/>
    </xf>
    <xf numFmtId="37" fontId="22" fillId="32" borderId="7" xfId="1" applyNumberFormat="1" applyFont="1" applyFill="1" applyBorder="1" applyAlignment="1">
      <alignment horizontal="center" vertical="center"/>
    </xf>
    <xf numFmtId="0" fontId="22" fillId="32" borderId="7" xfId="1" applyFont="1" applyFill="1" applyBorder="1" applyAlignment="1">
      <alignment horizontal="left" vertical="center" indent="1"/>
    </xf>
    <xf numFmtId="37" fontId="22" fillId="32" borderId="0" xfId="1" applyNumberFormat="1" applyFont="1" applyFill="1" applyBorder="1" applyAlignment="1">
      <alignment horizontal="right" vertical="center" indent="1"/>
    </xf>
    <xf numFmtId="37" fontId="22" fillId="32" borderId="3" xfId="1" applyNumberFormat="1" applyFont="1" applyFill="1" applyBorder="1" applyAlignment="1">
      <alignment horizontal="right" vertical="center" indent="1"/>
    </xf>
    <xf numFmtId="0" fontId="25" fillId="33" borderId="0" xfId="1" applyFont="1" applyFill="1" applyBorder="1" applyAlignment="1">
      <alignment horizontal="center" vertical="center"/>
    </xf>
    <xf numFmtId="0" fontId="25" fillId="44" borderId="6" xfId="1" applyFont="1" applyFill="1" applyBorder="1" applyAlignment="1">
      <alignment horizontal="center" vertical="center"/>
    </xf>
    <xf numFmtId="0" fontId="25" fillId="44" borderId="5" xfId="1" applyFont="1" applyFill="1" applyBorder="1" applyAlignment="1">
      <alignment horizontal="center" vertical="center"/>
    </xf>
    <xf numFmtId="181" fontId="2" fillId="0" borderId="0" xfId="116" quotePrefix="1" applyNumberFormat="1" applyAlignment="1">
      <alignment horizontal="left" vertical="center" indent="1"/>
    </xf>
    <xf numFmtId="0" fontId="30" fillId="0" borderId="0" xfId="1" applyFont="1" applyAlignment="1">
      <alignment vertical="center"/>
    </xf>
    <xf numFmtId="182" fontId="22" fillId="32" borderId="5" xfId="1" quotePrefix="1" applyNumberFormat="1" applyFont="1" applyFill="1" applyBorder="1" applyAlignment="1">
      <alignment horizontal="right" vertical="center" indent="1"/>
    </xf>
    <xf numFmtId="0" fontId="25" fillId="35" borderId="3" xfId="1" applyFont="1" applyFill="1" applyBorder="1" applyAlignment="1">
      <alignment horizontal="left" vertical="center" indent="1"/>
    </xf>
    <xf numFmtId="0" fontId="25" fillId="35" borderId="0" xfId="1" applyFont="1" applyFill="1" applyAlignment="1">
      <alignment horizontal="left" vertical="center" indent="1"/>
    </xf>
    <xf numFmtId="0" fontId="25" fillId="35" borderId="9" xfId="1" applyFont="1" applyFill="1" applyBorder="1" applyAlignment="1">
      <alignment horizontal="left" vertical="center" indent="1"/>
    </xf>
    <xf numFmtId="0" fontId="25" fillId="35" borderId="5" xfId="1" applyFont="1" applyFill="1" applyBorder="1" applyAlignment="1">
      <alignment horizontal="left" vertical="center" indent="1"/>
    </xf>
    <xf numFmtId="0" fontId="22" fillId="0" borderId="25" xfId="1" applyFont="1" applyBorder="1" applyAlignment="1">
      <alignment vertical="center"/>
    </xf>
    <xf numFmtId="37" fontId="22" fillId="27" borderId="26" xfId="1" applyNumberFormat="1" applyFont="1" applyFill="1" applyBorder="1" applyAlignment="1">
      <alignment horizontal="right" vertical="center" indent="1"/>
    </xf>
    <xf numFmtId="37" fontId="22" fillId="27" borderId="47" xfId="1" applyNumberFormat="1" applyFont="1" applyFill="1" applyBorder="1" applyAlignment="1">
      <alignment horizontal="right" vertical="center" indent="1"/>
    </xf>
    <xf numFmtId="37" fontId="22" fillId="27" borderId="27" xfId="1" applyNumberFormat="1" applyFont="1" applyFill="1" applyBorder="1" applyAlignment="1">
      <alignment horizontal="right" vertical="center" indent="1"/>
    </xf>
    <xf numFmtId="0" fontId="22" fillId="3" borderId="28" xfId="1" applyFont="1" applyFill="1" applyBorder="1" applyAlignment="1">
      <alignment horizontal="right" vertical="center" indent="1"/>
    </xf>
    <xf numFmtId="0" fontId="22" fillId="3" borderId="35" xfId="1" applyFont="1" applyFill="1" applyBorder="1" applyAlignment="1">
      <alignment horizontal="left" vertical="center" indent="1"/>
    </xf>
    <xf numFmtId="37" fontId="22" fillId="27" borderId="29" xfId="1" applyNumberFormat="1" applyFont="1" applyFill="1" applyBorder="1" applyAlignment="1">
      <alignment horizontal="right" vertical="center" indent="1"/>
    </xf>
    <xf numFmtId="37" fontId="22" fillId="27" borderId="30" xfId="1" applyNumberFormat="1" applyFont="1" applyFill="1" applyBorder="1" applyAlignment="1">
      <alignment horizontal="right" vertical="center" indent="1"/>
    </xf>
    <xf numFmtId="0" fontId="22" fillId="3" borderId="31" xfId="1" applyFont="1" applyFill="1" applyBorder="1" applyAlignment="1">
      <alignment horizontal="right" vertical="center" indent="1"/>
    </xf>
    <xf numFmtId="0" fontId="22" fillId="3" borderId="36" xfId="1" applyFont="1" applyFill="1" applyBorder="1" applyAlignment="1">
      <alignment horizontal="left" vertical="center" indent="1"/>
    </xf>
    <xf numFmtId="37" fontId="22" fillId="27" borderId="33" xfId="1" applyNumberFormat="1" applyFont="1" applyFill="1" applyBorder="1" applyAlignment="1">
      <alignment horizontal="right" vertical="center" indent="1"/>
    </xf>
    <xf numFmtId="37" fontId="22" fillId="27" borderId="48" xfId="1" applyNumberFormat="1" applyFont="1" applyFill="1" applyBorder="1" applyAlignment="1">
      <alignment horizontal="right" vertical="center" indent="1"/>
    </xf>
    <xf numFmtId="37" fontId="22" fillId="27" borderId="34" xfId="1" applyNumberFormat="1" applyFont="1" applyFill="1" applyBorder="1" applyAlignment="1">
      <alignment horizontal="right" vertical="center" indent="1"/>
    </xf>
    <xf numFmtId="0" fontId="22" fillId="3" borderId="32" xfId="1" applyFont="1" applyFill="1" applyBorder="1" applyAlignment="1">
      <alignment horizontal="right" vertical="center" indent="1"/>
    </xf>
    <xf numFmtId="0" fontId="22" fillId="3" borderId="37" xfId="1" applyFont="1" applyFill="1" applyBorder="1" applyAlignment="1">
      <alignment horizontal="left" vertical="center" indent="1"/>
    </xf>
    <xf numFmtId="0" fontId="25" fillId="35" borderId="0" xfId="1" applyFont="1" applyFill="1" applyBorder="1" applyAlignment="1">
      <alignment horizontal="center" vertical="center"/>
    </xf>
    <xf numFmtId="0" fontId="25" fillId="35" borderId="3" xfId="1" applyFont="1" applyFill="1" applyBorder="1" applyAlignment="1">
      <alignment horizontal="center" vertical="center"/>
    </xf>
    <xf numFmtId="0" fontId="2" fillId="27" borderId="7" xfId="116" applyFont="1" applyFill="1" applyBorder="1" applyAlignment="1">
      <alignment horizontal="left" vertical="center" indent="1"/>
    </xf>
    <xf numFmtId="0" fontId="25" fillId="31" borderId="0" xfId="116" applyFont="1" applyFill="1" applyBorder="1" applyAlignment="1">
      <alignment horizontal="left" vertical="center" indent="1"/>
    </xf>
    <xf numFmtId="0" fontId="2" fillId="0" borderId="0" xfId="116" applyBorder="1" applyAlignment="1">
      <alignment vertical="center"/>
    </xf>
    <xf numFmtId="0" fontId="25" fillId="31" borderId="5" xfId="116" applyFont="1" applyFill="1" applyBorder="1" applyAlignment="1">
      <alignment horizontal="left" vertical="center" indent="1"/>
    </xf>
    <xf numFmtId="181" fontId="2" fillId="27" borderId="6" xfId="116" quotePrefix="1" applyNumberFormat="1" applyFont="1" applyFill="1" applyBorder="1" applyAlignment="1">
      <alignment horizontal="left" vertical="center" indent="1"/>
    </xf>
    <xf numFmtId="0" fontId="2" fillId="0" borderId="5" xfId="116" applyBorder="1" applyAlignment="1">
      <alignment vertical="center"/>
    </xf>
    <xf numFmtId="180" fontId="2" fillId="32" borderId="7" xfId="116" applyNumberFormat="1" applyFill="1" applyBorder="1" applyAlignment="1">
      <alignment horizontal="center" vertical="center"/>
    </xf>
    <xf numFmtId="0" fontId="25" fillId="30" borderId="5" xfId="116" applyFont="1" applyFill="1" applyBorder="1" applyAlignment="1">
      <alignment horizontal="center" vertical="center"/>
    </xf>
    <xf numFmtId="0" fontId="25" fillId="30" borderId="6" xfId="116" applyFont="1" applyFill="1" applyBorder="1" applyAlignment="1">
      <alignment horizontal="center" vertical="center"/>
    </xf>
    <xf numFmtId="183" fontId="25" fillId="35" borderId="7" xfId="77" quotePrefix="1" applyNumberFormat="1" applyFont="1" applyFill="1" applyBorder="1" applyAlignment="1">
      <alignment vertical="center"/>
    </xf>
    <xf numFmtId="0" fontId="25" fillId="30" borderId="0" xfId="1" applyFont="1" applyFill="1" applyAlignment="1">
      <alignment horizontal="right" vertical="center" indent="1"/>
    </xf>
    <xf numFmtId="183" fontId="22" fillId="27" borderId="6" xfId="77" applyNumberFormat="1" applyFont="1" applyFill="1" applyBorder="1" applyAlignment="1">
      <alignment vertical="center"/>
    </xf>
    <xf numFmtId="183" fontId="22" fillId="27" borderId="7" xfId="77" applyNumberFormat="1" applyFont="1" applyFill="1" applyBorder="1" applyAlignment="1">
      <alignment vertical="center"/>
    </xf>
    <xf numFmtId="0" fontId="25" fillId="35" borderId="0" xfId="1" applyFont="1" applyFill="1" applyBorder="1" applyAlignment="1">
      <alignment horizontal="left" vertical="center" indent="1"/>
    </xf>
    <xf numFmtId="0" fontId="31" fillId="0" borderId="0" xfId="1" applyFont="1" applyAlignment="1">
      <alignment horizontal="left" vertical="center" indent="1"/>
    </xf>
    <xf numFmtId="183" fontId="22" fillId="27" borderId="7" xfId="77" quotePrefix="1" applyNumberFormat="1" applyFont="1" applyFill="1" applyBorder="1" applyAlignment="1">
      <alignment vertical="center"/>
    </xf>
    <xf numFmtId="0" fontId="28" fillId="0" borderId="0" xfId="1" applyFont="1" applyAlignment="1">
      <alignment vertical="center"/>
    </xf>
    <xf numFmtId="183" fontId="22" fillId="27" borderId="12" xfId="1" applyNumberFormat="1" applyFont="1" applyFill="1" applyBorder="1" applyAlignment="1">
      <alignment vertical="center"/>
    </xf>
    <xf numFmtId="0" fontId="25" fillId="30" borderId="6" xfId="1" applyFont="1" applyFill="1" applyBorder="1" applyAlignment="1">
      <alignment horizontal="center" vertical="center"/>
    </xf>
    <xf numFmtId="0" fontId="25" fillId="30" borderId="5" xfId="1" applyFont="1" applyFill="1" applyBorder="1" applyAlignment="1">
      <alignment horizontal="center" vertical="center"/>
    </xf>
    <xf numFmtId="0" fontId="25" fillId="35" borderId="5" xfId="1" applyFont="1" applyFill="1" applyBorder="1" applyAlignment="1">
      <alignment horizontal="center" vertical="center"/>
    </xf>
    <xf numFmtId="0" fontId="25" fillId="35" borderId="9" xfId="1" applyFont="1" applyFill="1" applyBorder="1" applyAlignment="1">
      <alignment horizontal="center" vertical="center"/>
    </xf>
    <xf numFmtId="0" fontId="1" fillId="0" borderId="0" xfId="117" applyAlignment="1">
      <alignment vertical="center"/>
    </xf>
    <xf numFmtId="0" fontId="1" fillId="0" borderId="24" xfId="117" applyBorder="1" applyAlignment="1">
      <alignment vertical="center"/>
    </xf>
    <xf numFmtId="0" fontId="8" fillId="0" borderId="0" xfId="117" applyFont="1" applyAlignment="1">
      <alignment horizontal="right" vertical="center"/>
    </xf>
    <xf numFmtId="0" fontId="1" fillId="0" borderId="25" xfId="117" applyBorder="1" applyAlignment="1">
      <alignment vertical="center"/>
    </xf>
    <xf numFmtId="0" fontId="1" fillId="0" borderId="49" xfId="117" applyBorder="1" applyAlignment="1">
      <alignment vertical="center"/>
    </xf>
    <xf numFmtId="0" fontId="1" fillId="3" borderId="28" xfId="117" applyFill="1" applyBorder="1" applyAlignment="1">
      <alignment horizontal="right" vertical="center" indent="1"/>
    </xf>
    <xf numFmtId="0" fontId="1" fillId="27" borderId="35" xfId="117" applyFill="1" applyBorder="1" applyAlignment="1">
      <alignment horizontal="left" vertical="center" indent="1"/>
    </xf>
    <xf numFmtId="0" fontId="1" fillId="0" borderId="0" xfId="117" applyAlignment="1">
      <alignment horizontal="left" vertical="center" indent="1"/>
    </xf>
    <xf numFmtId="0" fontId="1" fillId="3" borderId="26" xfId="117" applyFill="1" applyBorder="1" applyAlignment="1">
      <alignment horizontal="left" vertical="center" indent="1"/>
    </xf>
    <xf numFmtId="0" fontId="1" fillId="27" borderId="50" xfId="117" applyFill="1" applyBorder="1" applyAlignment="1">
      <alignment horizontal="right" vertical="center" indent="1"/>
    </xf>
    <xf numFmtId="0" fontId="1" fillId="3" borderId="38" xfId="117" applyFill="1" applyBorder="1" applyAlignment="1">
      <alignment vertical="center"/>
    </xf>
    <xf numFmtId="0" fontId="1" fillId="3" borderId="51" xfId="117" applyFill="1" applyBorder="1" applyAlignment="1">
      <alignment vertical="center"/>
    </xf>
    <xf numFmtId="0" fontId="1" fillId="27" borderId="40" xfId="117" applyFill="1" applyBorder="1" applyAlignment="1">
      <alignment horizontal="left" vertical="center" indent="1"/>
    </xf>
    <xf numFmtId="0" fontId="1" fillId="3" borderId="31" xfId="117" applyFill="1" applyBorder="1" applyAlignment="1">
      <alignment horizontal="right" vertical="center" indent="1"/>
    </xf>
    <xf numFmtId="0" fontId="1" fillId="27" borderId="36" xfId="117" applyFill="1" applyBorder="1" applyAlignment="1">
      <alignment horizontal="left" vertical="center" indent="1"/>
    </xf>
    <xf numFmtId="0" fontId="1" fillId="3" borderId="29" xfId="117" applyFill="1" applyBorder="1" applyAlignment="1">
      <alignment horizontal="left" vertical="center" indent="1"/>
    </xf>
    <xf numFmtId="0" fontId="1" fillId="27" borderId="52" xfId="117" applyFill="1" applyBorder="1" applyAlignment="1">
      <alignment horizontal="right" vertical="center" indent="1"/>
    </xf>
    <xf numFmtId="0" fontId="1" fillId="3" borderId="53" xfId="117" applyFill="1" applyBorder="1" applyAlignment="1">
      <alignment vertical="center"/>
    </xf>
    <xf numFmtId="0" fontId="1" fillId="3" borderId="0" xfId="117" applyFill="1" applyBorder="1" applyAlignment="1">
      <alignment vertical="center"/>
    </xf>
    <xf numFmtId="0" fontId="1" fillId="27" borderId="54" xfId="117" applyFill="1" applyBorder="1" applyAlignment="1">
      <alignment horizontal="left" vertical="center" indent="1"/>
    </xf>
    <xf numFmtId="0" fontId="1" fillId="3" borderId="0" xfId="117" applyFill="1" applyAlignment="1">
      <alignment horizontal="center" vertical="center"/>
    </xf>
    <xf numFmtId="0" fontId="1" fillId="27" borderId="0" xfId="117" applyFill="1" applyBorder="1" applyAlignment="1">
      <alignment vertical="center"/>
    </xf>
    <xf numFmtId="0" fontId="1" fillId="27" borderId="7" xfId="117" quotePrefix="1" applyFill="1" applyBorder="1" applyAlignment="1">
      <alignment horizontal="left" vertical="center" indent="1"/>
    </xf>
    <xf numFmtId="0" fontId="1" fillId="3" borderId="32" xfId="117" applyFill="1" applyBorder="1" applyAlignment="1">
      <alignment horizontal="right" vertical="center" indent="1"/>
    </xf>
    <xf numFmtId="0" fontId="1" fillId="27" borderId="37" xfId="117" applyFill="1" applyBorder="1" applyAlignment="1">
      <alignment horizontal="left" vertical="center" indent="1"/>
    </xf>
    <xf numFmtId="0" fontId="1" fillId="3" borderId="33" xfId="117" applyFill="1" applyBorder="1" applyAlignment="1">
      <alignment horizontal="left" vertical="center" indent="1"/>
    </xf>
    <xf numFmtId="0" fontId="1" fillId="27" borderId="55" xfId="117" applyFill="1" applyBorder="1" applyAlignment="1">
      <alignment horizontal="right" vertical="center" indent="1"/>
    </xf>
    <xf numFmtId="0" fontId="1" fillId="3" borderId="56" xfId="117" applyFill="1" applyBorder="1" applyAlignment="1">
      <alignment vertical="center"/>
    </xf>
    <xf numFmtId="0" fontId="1" fillId="3" borderId="57" xfId="117" applyFill="1" applyBorder="1" applyAlignment="1">
      <alignment vertical="center"/>
    </xf>
    <xf numFmtId="0" fontId="1" fillId="27" borderId="58" xfId="117" applyFill="1" applyBorder="1" applyAlignment="1">
      <alignment horizontal="left" vertical="center" indent="1"/>
    </xf>
    <xf numFmtId="0" fontId="51" fillId="0" borderId="0" xfId="117" applyFont="1" applyAlignment="1">
      <alignment vertical="center"/>
    </xf>
    <xf numFmtId="0" fontId="32" fillId="0" borderId="0" xfId="117" applyFont="1" applyAlignment="1">
      <alignment vertical="center"/>
    </xf>
    <xf numFmtId="0" fontId="1" fillId="32" borderId="0" xfId="117" applyFill="1" applyAlignment="1">
      <alignment vertical="center"/>
    </xf>
    <xf numFmtId="0" fontId="25" fillId="35" borderId="5" xfId="117" applyFont="1" applyFill="1" applyBorder="1" applyAlignment="1">
      <alignment horizontal="center" vertical="center"/>
    </xf>
    <xf numFmtId="0" fontId="26" fillId="0" borderId="0" xfId="117" applyFont="1" applyAlignment="1">
      <alignment vertical="center"/>
    </xf>
    <xf numFmtId="183" fontId="1" fillId="3" borderId="12" xfId="117" applyNumberFormat="1" applyFill="1" applyBorder="1" applyAlignment="1">
      <alignment horizontal="left" vertical="center" indent="1"/>
    </xf>
    <xf numFmtId="0" fontId="25" fillId="30" borderId="11" xfId="117" applyFont="1" applyFill="1" applyBorder="1" applyAlignment="1">
      <alignment vertical="center"/>
    </xf>
    <xf numFmtId="0" fontId="25" fillId="30" borderId="11" xfId="117" applyFont="1" applyFill="1" applyBorder="1" applyAlignment="1">
      <alignment horizontal="left" vertical="center" indent="1"/>
    </xf>
    <xf numFmtId="0" fontId="52" fillId="0" borderId="0" xfId="117" applyFont="1" applyAlignment="1">
      <alignment vertical="center"/>
    </xf>
    <xf numFmtId="0" fontId="1" fillId="0" borderId="0" xfId="117" quotePrefix="1" applyAlignment="1">
      <alignment vertical="center"/>
    </xf>
    <xf numFmtId="0" fontId="28" fillId="0" borderId="0" xfId="117" applyFont="1" applyAlignment="1">
      <alignment vertical="center"/>
    </xf>
    <xf numFmtId="0" fontId="1" fillId="0" borderId="0" xfId="117" applyAlignment="1">
      <alignment horizontal="right" vertical="center"/>
    </xf>
    <xf numFmtId="0" fontId="25" fillId="35" borderId="0" xfId="117" applyFont="1" applyFill="1" applyAlignment="1">
      <alignment vertical="center"/>
    </xf>
    <xf numFmtId="0" fontId="25" fillId="35" borderId="0" xfId="117" applyFont="1" applyFill="1" applyAlignment="1">
      <alignment horizontal="left" vertical="center" indent="1"/>
    </xf>
    <xf numFmtId="0" fontId="24" fillId="0" borderId="0" xfId="117" applyFont="1" applyAlignment="1">
      <alignment vertical="center"/>
    </xf>
    <xf numFmtId="0" fontId="1" fillId="0" borderId="0" xfId="117" quotePrefix="1" applyFill="1" applyBorder="1" applyAlignment="1">
      <alignment vertical="center" wrapText="1"/>
    </xf>
    <xf numFmtId="0" fontId="1" fillId="0" borderId="7" xfId="117" quotePrefix="1" applyFill="1" applyBorder="1" applyAlignment="1">
      <alignment vertical="center" wrapText="1"/>
    </xf>
    <xf numFmtId="0" fontId="1" fillId="0" borderId="0" xfId="117" applyFill="1" applyAlignment="1">
      <alignment horizontal="center" vertical="center"/>
    </xf>
    <xf numFmtId="0" fontId="1" fillId="0" borderId="0" xfId="117" applyFill="1" applyBorder="1" applyAlignment="1">
      <alignment vertical="center"/>
    </xf>
    <xf numFmtId="0" fontId="1" fillId="0" borderId="7" xfId="117" quotePrefix="1" applyFill="1" applyBorder="1" applyAlignment="1">
      <alignment horizontal="left" vertical="center" indent="1"/>
    </xf>
    <xf numFmtId="0" fontId="1" fillId="0" borderId="7" xfId="117" applyFill="1" applyBorder="1" applyAlignment="1">
      <alignment horizontal="left" vertical="center" indent="1"/>
    </xf>
    <xf numFmtId="183" fontId="1" fillId="3" borderId="2" xfId="117" quotePrefix="1" applyNumberFormat="1" applyFill="1" applyBorder="1" applyAlignment="1">
      <alignment horizontal="left" vertical="center" indent="1"/>
    </xf>
    <xf numFmtId="0" fontId="25" fillId="30" borderId="2" xfId="117" applyFont="1" applyFill="1" applyBorder="1" applyAlignment="1">
      <alignment vertical="center"/>
    </xf>
    <xf numFmtId="0" fontId="25" fillId="30" borderId="2" xfId="117" applyFont="1" applyFill="1" applyBorder="1" applyAlignment="1">
      <alignment horizontal="left" vertical="center" indent="1"/>
    </xf>
    <xf numFmtId="0" fontId="25" fillId="35" borderId="6" xfId="117" applyFont="1" applyFill="1" applyBorder="1" applyAlignment="1">
      <alignment horizontal="center" vertical="center"/>
    </xf>
    <xf numFmtId="0" fontId="8" fillId="0" borderId="0" xfId="118" applyFont="1" applyAlignment="1">
      <alignment vertical="center"/>
    </xf>
    <xf numFmtId="184" fontId="8" fillId="27" borderId="0" xfId="118" applyNumberFormat="1" applyFont="1" applyFill="1" applyBorder="1" applyAlignment="1">
      <alignment horizontal="center" vertical="center"/>
    </xf>
    <xf numFmtId="185" fontId="8" fillId="27" borderId="3" xfId="118" applyNumberFormat="1" applyFont="1" applyFill="1" applyBorder="1" applyAlignment="1">
      <alignment vertical="center"/>
    </xf>
    <xf numFmtId="4" fontId="8" fillId="27" borderId="3" xfId="118" applyNumberFormat="1" applyFont="1" applyFill="1" applyBorder="1" applyAlignment="1">
      <alignment horizontal="center" vertical="center"/>
    </xf>
    <xf numFmtId="184" fontId="8" fillId="27" borderId="3" xfId="118" applyNumberFormat="1" applyFont="1" applyFill="1" applyBorder="1" applyAlignment="1">
      <alignment horizontal="center" vertical="center"/>
    </xf>
    <xf numFmtId="172" fontId="8" fillId="27" borderId="3" xfId="118" applyNumberFormat="1" applyFont="1" applyFill="1" applyBorder="1" applyAlignment="1">
      <alignment horizontal="left" vertical="center" indent="2"/>
    </xf>
    <xf numFmtId="14" fontId="8" fillId="27" borderId="3" xfId="118" applyNumberFormat="1" applyFont="1" applyFill="1" applyBorder="1" applyAlignment="1">
      <alignment horizontal="center" vertical="center"/>
    </xf>
    <xf numFmtId="0" fontId="8" fillId="27" borderId="0" xfId="118" applyFont="1" applyFill="1" applyBorder="1" applyAlignment="1">
      <alignment horizontal="right" vertical="center" indent="1"/>
    </xf>
    <xf numFmtId="184" fontId="8" fillId="27" borderId="0" xfId="118" applyNumberFormat="1" applyFont="1" applyFill="1" applyAlignment="1">
      <alignment horizontal="center" vertical="center"/>
    </xf>
    <xf numFmtId="0" fontId="8" fillId="27" borderId="0" xfId="118" applyFont="1" applyFill="1" applyAlignment="1">
      <alignment horizontal="right" vertical="center" indent="1"/>
    </xf>
    <xf numFmtId="0" fontId="8" fillId="27" borderId="7" xfId="118" applyFont="1" applyFill="1" applyBorder="1" applyAlignment="1">
      <alignment horizontal="left" vertical="center" indent="1"/>
    </xf>
    <xf numFmtId="0" fontId="8" fillId="27" borderId="0" xfId="118" applyFont="1" applyFill="1" applyAlignment="1">
      <alignment horizontal="center" vertical="center"/>
    </xf>
    <xf numFmtId="184" fontId="8" fillId="27" borderId="0" xfId="118" quotePrefix="1" applyNumberFormat="1" applyFont="1" applyFill="1" applyBorder="1" applyAlignment="1">
      <alignment horizontal="center" vertical="center"/>
    </xf>
    <xf numFmtId="185" fontId="8" fillId="27" borderId="3" xfId="118" quotePrefix="1" applyNumberFormat="1" applyFont="1" applyFill="1" applyBorder="1" applyAlignment="1">
      <alignment vertical="center"/>
    </xf>
    <xf numFmtId="0" fontId="8" fillId="27" borderId="7" xfId="118" quotePrefix="1" applyFont="1" applyFill="1" applyBorder="1" applyAlignment="1">
      <alignment horizontal="left" vertical="center" indent="1"/>
    </xf>
    <xf numFmtId="184" fontId="8" fillId="27" borderId="11" xfId="118" quotePrefix="1" applyNumberFormat="1" applyFont="1" applyFill="1" applyBorder="1" applyAlignment="1">
      <alignment horizontal="center" vertical="center"/>
    </xf>
    <xf numFmtId="185" fontId="8" fillId="27" borderId="10" xfId="118" quotePrefix="1" applyNumberFormat="1" applyFont="1" applyFill="1" applyBorder="1" applyAlignment="1">
      <alignment vertical="center"/>
    </xf>
    <xf numFmtId="4" fontId="8" fillId="27" borderId="10" xfId="118" quotePrefix="1" applyNumberFormat="1" applyFont="1" applyFill="1" applyBorder="1" applyAlignment="1">
      <alignment horizontal="center" vertical="center"/>
    </xf>
    <xf numFmtId="184" fontId="8" fillId="27" borderId="10" xfId="118" applyNumberFormat="1" applyFont="1" applyFill="1" applyBorder="1" applyAlignment="1">
      <alignment horizontal="center" vertical="center"/>
    </xf>
    <xf numFmtId="185" fontId="8" fillId="27" borderId="10" xfId="118" applyNumberFormat="1" applyFont="1" applyFill="1" applyBorder="1" applyAlignment="1">
      <alignment vertical="center"/>
    </xf>
    <xf numFmtId="172" fontId="8" fillId="27" borderId="10" xfId="118" applyNumberFormat="1" applyFont="1" applyFill="1" applyBorder="1" applyAlignment="1">
      <alignment horizontal="left" vertical="center" indent="2"/>
    </xf>
    <xf numFmtId="14" fontId="8" fillId="27" borderId="10" xfId="118" applyNumberFormat="1" applyFont="1" applyFill="1" applyBorder="1" applyAlignment="1">
      <alignment horizontal="center" vertical="center"/>
    </xf>
    <xf numFmtId="0" fontId="8" fillId="27" borderId="11" xfId="118" applyFont="1" applyFill="1" applyBorder="1" applyAlignment="1">
      <alignment horizontal="right" vertical="center" indent="1"/>
    </xf>
    <xf numFmtId="0" fontId="25" fillId="31" borderId="6" xfId="118" applyFont="1" applyFill="1" applyBorder="1" applyAlignment="1">
      <alignment horizontal="center" vertical="center"/>
    </xf>
    <xf numFmtId="0" fontId="25" fillId="31" borderId="5" xfId="118" applyFont="1" applyFill="1" applyBorder="1" applyAlignment="1">
      <alignment horizontal="center" vertical="center"/>
    </xf>
    <xf numFmtId="0" fontId="25" fillId="31" borderId="0" xfId="118" applyFont="1" applyFill="1" applyAlignment="1">
      <alignment horizontal="center" vertical="center"/>
    </xf>
    <xf numFmtId="0" fontId="25" fillId="31" borderId="3" xfId="118" applyFont="1" applyFill="1" applyBorder="1" applyAlignment="1">
      <alignment horizontal="center" vertical="center"/>
    </xf>
    <xf numFmtId="0" fontId="26" fillId="0" borderId="0" xfId="118" applyFont="1" applyAlignment="1">
      <alignment vertical="center"/>
    </xf>
    <xf numFmtId="0" fontId="22" fillId="27" borderId="7" xfId="118" applyFont="1" applyFill="1" applyBorder="1" applyAlignment="1">
      <alignment horizontal="left" vertical="center" indent="1"/>
    </xf>
    <xf numFmtId="0" fontId="25" fillId="31" borderId="0" xfId="118" applyFont="1" applyFill="1" applyAlignment="1">
      <alignment vertical="center"/>
    </xf>
    <xf numFmtId="0" fontId="25" fillId="31" borderId="0" xfId="118" applyFont="1" applyFill="1" applyAlignment="1">
      <alignment horizontal="left" vertical="center" indent="2"/>
    </xf>
    <xf numFmtId="0" fontId="30" fillId="0" borderId="0" xfId="118" applyFont="1" applyAlignment="1">
      <alignment vertical="center"/>
    </xf>
    <xf numFmtId="0" fontId="24" fillId="0" borderId="0" xfId="118" applyFont="1" applyAlignment="1">
      <alignment vertical="center"/>
    </xf>
    <xf numFmtId="0" fontId="8" fillId="0" borderId="0" xfId="119" applyFont="1" applyAlignment="1">
      <alignment vertical="center"/>
    </xf>
    <xf numFmtId="0" fontId="8" fillId="27" borderId="8" xfId="119" applyFont="1" applyFill="1" applyBorder="1" applyAlignment="1">
      <alignment horizontal="center" vertical="center"/>
    </xf>
    <xf numFmtId="0" fontId="8" fillId="27" borderId="0" xfId="119" quotePrefix="1" applyFont="1" applyFill="1" applyAlignment="1">
      <alignment horizontal="left" vertical="center" indent="1"/>
    </xf>
    <xf numFmtId="0" fontId="25" fillId="35" borderId="0" xfId="119" applyFont="1" applyFill="1" applyAlignment="1">
      <alignment horizontal="left" vertical="center" indent="1"/>
    </xf>
    <xf numFmtId="0" fontId="22" fillId="0" borderId="0" xfId="120" applyFont="1" applyAlignment="1">
      <alignment vertical="center"/>
    </xf>
    <xf numFmtId="0" fontId="25" fillId="30" borderId="59" xfId="120" quotePrefix="1" applyFont="1" applyFill="1" applyBorder="1" applyAlignment="1">
      <alignment horizontal="center" vertical="center"/>
    </xf>
    <xf numFmtId="0" fontId="53" fillId="45" borderId="59" xfId="120" applyFont="1" applyFill="1" applyBorder="1" applyAlignment="1">
      <alignment horizontal="center" vertical="center"/>
    </xf>
    <xf numFmtId="0" fontId="8" fillId="0" borderId="11" xfId="119" applyFont="1" applyBorder="1" applyAlignment="1">
      <alignment vertical="center"/>
    </xf>
    <xf numFmtId="186" fontId="22" fillId="27" borderId="7" xfId="120" quotePrefix="1" applyNumberFormat="1" applyFont="1" applyFill="1" applyBorder="1" applyAlignment="1">
      <alignment horizontal="left" vertical="center" indent="1"/>
    </xf>
    <xf numFmtId="0" fontId="25" fillId="35" borderId="0" xfId="120" applyFont="1" applyFill="1" applyBorder="1" applyAlignment="1">
      <alignment horizontal="left" vertical="center" indent="1"/>
    </xf>
    <xf numFmtId="186" fontId="22" fillId="27" borderId="7" xfId="120" applyNumberFormat="1" applyFont="1" applyFill="1" applyBorder="1" applyAlignment="1">
      <alignment horizontal="left" vertical="center" indent="1"/>
    </xf>
    <xf numFmtId="0" fontId="8" fillId="27" borderId="0" xfId="119" quotePrefix="1" applyFont="1" applyFill="1" applyAlignment="1">
      <alignment vertical="center"/>
    </xf>
    <xf numFmtId="0" fontId="22" fillId="27" borderId="8" xfId="120" applyFont="1" applyFill="1" applyBorder="1" applyAlignment="1">
      <alignment horizontal="center" vertical="center"/>
    </xf>
    <xf numFmtId="187" fontId="22" fillId="27" borderId="7" xfId="120" applyNumberFormat="1" applyFont="1" applyFill="1" applyBorder="1" applyAlignment="1">
      <alignment horizontal="left" vertical="center" indent="1"/>
    </xf>
    <xf numFmtId="0" fontId="22" fillId="27" borderId="7" xfId="120" applyFont="1" applyFill="1" applyBorder="1" applyAlignment="1">
      <alignment horizontal="left" vertical="center" indent="1"/>
    </xf>
    <xf numFmtId="0" fontId="8" fillId="27" borderId="13" xfId="119" applyFont="1" applyFill="1" applyBorder="1" applyAlignment="1">
      <alignment horizontal="center" vertical="center"/>
    </xf>
    <xf numFmtId="0" fontId="32" fillId="0" borderId="0" xfId="120" applyFont="1" applyFill="1" applyBorder="1" applyAlignment="1">
      <alignment horizontal="left" vertical="center"/>
    </xf>
    <xf numFmtId="0" fontId="25" fillId="35" borderId="6" xfId="119" applyFont="1" applyFill="1" applyBorder="1" applyAlignment="1">
      <alignment horizontal="center" vertical="center"/>
    </xf>
    <xf numFmtId="0" fontId="25" fillId="35" borderId="5" xfId="119" applyFont="1" applyFill="1" applyBorder="1" applyAlignment="1">
      <alignment horizontal="center" vertical="center"/>
    </xf>
    <xf numFmtId="0" fontId="26" fillId="0" borderId="0" xfId="119" applyFont="1" applyAlignment="1">
      <alignment vertical="center"/>
    </xf>
    <xf numFmtId="0" fontId="23" fillId="35" borderId="7" xfId="120" applyFont="1" applyFill="1" applyBorder="1" applyAlignment="1">
      <alignment horizontal="center" vertical="center"/>
    </xf>
    <xf numFmtId="0" fontId="22" fillId="0" borderId="0" xfId="120" applyFont="1" applyBorder="1" applyAlignment="1">
      <alignment vertical="center"/>
    </xf>
    <xf numFmtId="0" fontId="22" fillId="27" borderId="0" xfId="120" quotePrefix="1" applyFont="1" applyFill="1" applyBorder="1" applyAlignment="1">
      <alignment vertical="center"/>
    </xf>
    <xf numFmtId="0" fontId="23" fillId="35" borderId="0" xfId="120" applyFont="1" applyFill="1" applyBorder="1" applyAlignment="1">
      <alignment horizontal="left" vertical="center" indent="1"/>
    </xf>
    <xf numFmtId="0" fontId="24" fillId="0" borderId="0" xfId="120" applyFont="1" applyAlignment="1">
      <alignment vertical="center"/>
    </xf>
    <xf numFmtId="0" fontId="8" fillId="0" borderId="0" xfId="59" applyFont="1" applyAlignment="1">
      <alignment vertical="center"/>
    </xf>
    <xf numFmtId="0" fontId="8" fillId="0" borderId="0" xfId="59" quotePrefix="1" applyFont="1" applyAlignment="1">
      <alignment vertical="center"/>
    </xf>
    <xf numFmtId="0" fontId="8" fillId="27" borderId="7" xfId="59" applyFont="1" applyFill="1" applyBorder="1" applyAlignment="1">
      <alignment horizontal="right" vertical="center" indent="1"/>
    </xf>
    <xf numFmtId="0" fontId="8" fillId="27" borderId="0" xfId="59" applyFont="1" applyFill="1" applyBorder="1" applyAlignment="1">
      <alignment horizontal="right" vertical="center" indent="1"/>
    </xf>
    <xf numFmtId="0" fontId="8" fillId="0" borderId="0" xfId="59" applyFont="1" applyBorder="1" applyAlignment="1">
      <alignment horizontal="right" vertical="center" indent="1"/>
    </xf>
    <xf numFmtId="0" fontId="30" fillId="0" borderId="0" xfId="59" applyFont="1" applyBorder="1" applyAlignment="1">
      <alignment horizontal="left" vertical="center"/>
    </xf>
    <xf numFmtId="0" fontId="8" fillId="27" borderId="7" xfId="59" quotePrefix="1" applyFont="1" applyFill="1" applyBorder="1" applyAlignment="1">
      <alignment horizontal="right" vertical="center" indent="1"/>
    </xf>
    <xf numFmtId="0" fontId="9" fillId="0" borderId="0" xfId="59" applyFont="1" applyBorder="1" applyAlignment="1">
      <alignment vertical="center"/>
    </xf>
    <xf numFmtId="0" fontId="24" fillId="0" borderId="0" xfId="59" applyFont="1" applyAlignment="1">
      <alignment vertical="center"/>
    </xf>
    <xf numFmtId="0" fontId="8" fillId="0" borderId="0" xfId="59" applyFont="1" applyBorder="1" applyAlignment="1">
      <alignment vertical="center"/>
    </xf>
    <xf numFmtId="0" fontId="8" fillId="27" borderId="0" xfId="59" applyFont="1" applyFill="1" applyBorder="1" applyAlignment="1">
      <alignment horizontal="left" vertical="center" indent="1"/>
    </xf>
    <xf numFmtId="0" fontId="30" fillId="0" borderId="0" xfId="59" applyFont="1" applyBorder="1" applyAlignment="1">
      <alignment vertical="center"/>
    </xf>
    <xf numFmtId="0" fontId="8" fillId="27" borderId="7" xfId="59" quotePrefix="1" applyFont="1" applyFill="1" applyBorder="1" applyAlignment="1">
      <alignment horizontal="left" vertical="center" indent="1"/>
    </xf>
    <xf numFmtId="0" fontId="24" fillId="0" borderId="0" xfId="59" applyFont="1" applyBorder="1" applyAlignment="1">
      <alignment vertical="center"/>
    </xf>
    <xf numFmtId="0" fontId="55" fillId="0" borderId="0" xfId="1" applyFont="1" applyBorder="1" applyAlignment="1">
      <alignment vertical="center"/>
    </xf>
    <xf numFmtId="0" fontId="26" fillId="0" borderId="0" xfId="59" applyFont="1" applyAlignment="1">
      <alignment vertical="center"/>
    </xf>
    <xf numFmtId="0" fontId="30" fillId="0" borderId="0" xfId="59" applyFont="1" applyAlignment="1">
      <alignment horizontal="right" vertical="center"/>
    </xf>
    <xf numFmtId="0" fontId="8" fillId="27" borderId="0" xfId="59" quotePrefix="1" applyFont="1" applyFill="1" applyBorder="1" applyAlignment="1">
      <alignment horizontal="left" vertical="center" indent="1"/>
    </xf>
    <xf numFmtId="0" fontId="8" fillId="27" borderId="3" xfId="59" applyFont="1" applyFill="1" applyBorder="1" applyAlignment="1">
      <alignment horizontal="right" vertical="center" indent="3"/>
    </xf>
    <xf numFmtId="0" fontId="8" fillId="27" borderId="3" xfId="59" applyFont="1" applyFill="1" applyBorder="1" applyAlignment="1">
      <alignment horizontal="center" vertical="center"/>
    </xf>
    <xf numFmtId="0" fontId="8" fillId="27" borderId="3" xfId="59" quotePrefix="1" applyFont="1" applyFill="1" applyBorder="1" applyAlignment="1">
      <alignment horizontal="right" vertical="center" indent="3"/>
    </xf>
    <xf numFmtId="0" fontId="8" fillId="27" borderId="3" xfId="59" quotePrefix="1" applyFont="1" applyFill="1" applyBorder="1" applyAlignment="1">
      <alignment horizontal="center" vertical="center"/>
    </xf>
    <xf numFmtId="0" fontId="25" fillId="35" borderId="0" xfId="59" applyFont="1" applyFill="1" applyBorder="1" applyAlignment="1">
      <alignment horizontal="center" vertical="center"/>
    </xf>
    <xf numFmtId="0" fontId="25" fillId="33" borderId="7" xfId="56" applyFont="1" applyFill="1" applyBorder="1" applyAlignment="1">
      <alignment horizontal="center" vertical="center"/>
    </xf>
    <xf numFmtId="0" fontId="25" fillId="33" borderId="0" xfId="56" applyFont="1" applyFill="1" applyBorder="1" applyAlignment="1">
      <alignment horizontal="center" vertical="center"/>
    </xf>
    <xf numFmtId="0" fontId="25" fillId="31" borderId="6" xfId="1" applyFont="1" applyFill="1" applyBorder="1" applyAlignment="1">
      <alignment horizontal="center" vertical="center"/>
    </xf>
    <xf numFmtId="0" fontId="25" fillId="31" borderId="5" xfId="1" applyFont="1" applyFill="1" applyBorder="1" applyAlignment="1">
      <alignment horizontal="center" vertical="center"/>
    </xf>
    <xf numFmtId="0" fontId="25" fillId="31" borderId="4" xfId="1" applyFont="1" applyFill="1" applyBorder="1" applyAlignment="1">
      <alignment horizontal="center" vertical="center"/>
    </xf>
    <xf numFmtId="0" fontId="25" fillId="31" borderId="2" xfId="1" applyFont="1" applyFill="1" applyBorder="1" applyAlignment="1">
      <alignment horizontal="center" vertical="center"/>
    </xf>
    <xf numFmtId="0" fontId="22" fillId="34" borderId="5" xfId="1" applyFont="1" applyFill="1" applyBorder="1" applyAlignment="1">
      <alignment horizontal="left" vertical="center" indent="1"/>
    </xf>
    <xf numFmtId="0" fontId="22" fillId="34" borderId="23" xfId="1" applyFont="1" applyFill="1" applyBorder="1" applyAlignment="1">
      <alignment horizontal="left" vertical="center" indent="1"/>
    </xf>
    <xf numFmtId="14" fontId="22" fillId="27" borderId="7" xfId="1" applyNumberFormat="1" applyFont="1" applyFill="1" applyBorder="1" applyAlignment="1">
      <alignment horizontal="center" vertical="center"/>
    </xf>
    <xf numFmtId="14" fontId="22" fillId="27" borderId="8" xfId="1" applyNumberFormat="1" applyFont="1" applyFill="1" applyBorder="1" applyAlignment="1">
      <alignment horizontal="center" vertical="center"/>
    </xf>
    <xf numFmtId="0" fontId="22" fillId="27" borderId="7" xfId="1" applyFont="1" applyFill="1" applyBorder="1" applyAlignment="1">
      <alignment horizontal="left" vertical="center" wrapText="1" indent="1"/>
    </xf>
    <xf numFmtId="0" fontId="22" fillId="27" borderId="0" xfId="1" applyFont="1" applyFill="1" applyBorder="1" applyAlignment="1">
      <alignment horizontal="left" vertical="center" wrapText="1" indent="1"/>
    </xf>
    <xf numFmtId="0" fontId="22" fillId="27" borderId="0" xfId="1" applyFont="1" applyFill="1" applyBorder="1" applyAlignment="1">
      <alignment horizontal="center" vertical="center"/>
    </xf>
    <xf numFmtId="0" fontId="25" fillId="31" borderId="0" xfId="115" applyFont="1" applyFill="1" applyBorder="1" applyAlignment="1">
      <alignment horizontal="center" vertical="center"/>
    </xf>
    <xf numFmtId="0" fontId="25" fillId="31" borderId="5" xfId="115" applyFont="1" applyFill="1" applyBorder="1" applyAlignment="1">
      <alignment horizontal="center" vertical="center"/>
    </xf>
    <xf numFmtId="0" fontId="25" fillId="31" borderId="3" xfId="115" applyFont="1" applyFill="1" applyBorder="1" applyAlignment="1">
      <alignment horizontal="center" vertical="center"/>
    </xf>
    <xf numFmtId="0" fontId="25" fillId="31" borderId="9" xfId="115" applyFont="1" applyFill="1" applyBorder="1" applyAlignment="1">
      <alignment horizontal="center" vertical="center"/>
    </xf>
    <xf numFmtId="3" fontId="8" fillId="27" borderId="7" xfId="115" quotePrefix="1" applyNumberFormat="1" applyFont="1" applyFill="1" applyBorder="1" applyAlignment="1">
      <alignment horizontal="left" vertical="center" indent="1"/>
    </xf>
    <xf numFmtId="3" fontId="8" fillId="27" borderId="0" xfId="115" applyNumberFormat="1" applyFont="1" applyFill="1" applyBorder="1" applyAlignment="1">
      <alignment horizontal="left" vertical="center" indent="1"/>
    </xf>
    <xf numFmtId="0" fontId="4" fillId="27" borderId="7" xfId="115" quotePrefix="1" applyFill="1" applyBorder="1" applyAlignment="1">
      <alignment horizontal="left" vertical="center" indent="1"/>
    </xf>
    <xf numFmtId="0" fontId="4" fillId="27" borderId="0" xfId="115" quotePrefix="1" applyFill="1" applyBorder="1" applyAlignment="1">
      <alignment horizontal="left" vertical="center" indent="1"/>
    </xf>
    <xf numFmtId="0" fontId="26" fillId="0" borderId="0" xfId="56" applyFont="1" applyBorder="1" applyAlignment="1">
      <alignment horizontal="center" vertical="center"/>
    </xf>
    <xf numFmtId="0" fontId="26" fillId="0" borderId="0" xfId="56" applyFont="1" applyBorder="1" applyAlignment="1">
      <alignment horizontal="center"/>
    </xf>
    <xf numFmtId="0" fontId="25" fillId="31" borderId="0" xfId="56" applyFont="1" applyFill="1" applyBorder="1" applyAlignment="1">
      <alignment horizontal="center" vertical="center"/>
    </xf>
    <xf numFmtId="0" fontId="8" fillId="0" borderId="0" xfId="56" applyFont="1" applyBorder="1" applyAlignment="1">
      <alignment horizontal="center" vertical="center"/>
    </xf>
    <xf numFmtId="0" fontId="25" fillId="31" borderId="6" xfId="56" applyFont="1" applyFill="1" applyBorder="1" applyAlignment="1">
      <alignment horizontal="center" vertical="center"/>
    </xf>
    <xf numFmtId="0" fontId="25" fillId="31" borderId="5" xfId="56" applyFont="1" applyFill="1" applyBorder="1" applyAlignment="1">
      <alignment horizontal="center" vertical="center"/>
    </xf>
    <xf numFmtId="0" fontId="25" fillId="33" borderId="0" xfId="115" applyFont="1" applyFill="1" applyAlignment="1">
      <alignment horizontal="center" vertical="center"/>
    </xf>
    <xf numFmtId="0" fontId="25" fillId="31" borderId="0" xfId="1" applyFont="1" applyFill="1" applyBorder="1" applyAlignment="1">
      <alignment horizontal="center" vertical="center"/>
    </xf>
    <xf numFmtId="0" fontId="22" fillId="27" borderId="2" xfId="1" applyFont="1" applyFill="1" applyBorder="1" applyAlignment="1">
      <alignment horizontal="left" vertical="center" indent="1"/>
    </xf>
    <xf numFmtId="0" fontId="25" fillId="35" borderId="5" xfId="115" applyFont="1" applyFill="1" applyBorder="1" applyAlignment="1">
      <alignment horizontal="center" vertical="center"/>
    </xf>
    <xf numFmtId="0" fontId="25" fillId="35" borderId="23" xfId="115" applyFont="1" applyFill="1" applyBorder="1" applyAlignment="1">
      <alignment horizontal="center" vertical="center"/>
    </xf>
    <xf numFmtId="0" fontId="25" fillId="31" borderId="0" xfId="71" applyFont="1" applyFill="1" applyAlignment="1">
      <alignment horizontal="center" vertical="center"/>
    </xf>
    <xf numFmtId="0" fontId="25" fillId="31" borderId="9" xfId="71" applyFont="1" applyFill="1" applyBorder="1" applyAlignment="1">
      <alignment horizontal="center" vertical="center"/>
    </xf>
    <xf numFmtId="0" fontId="25" fillId="31" borderId="3" xfId="71" applyFont="1" applyFill="1" applyBorder="1" applyAlignment="1">
      <alignment horizontal="center" vertical="center"/>
    </xf>
    <xf numFmtId="0" fontId="25" fillId="31" borderId="7" xfId="116" applyFont="1" applyFill="1" applyBorder="1" applyAlignment="1">
      <alignment horizontal="center" vertical="center"/>
    </xf>
    <xf numFmtId="0" fontId="25" fillId="31" borderId="0" xfId="116" applyFont="1" applyFill="1" applyAlignment="1">
      <alignment horizontal="center" vertical="center"/>
    </xf>
    <xf numFmtId="0" fontId="2" fillId="27" borderId="0" xfId="116" quotePrefix="1" applyFill="1" applyAlignment="1">
      <alignment horizontal="left" vertical="center" wrapText="1" indent="1"/>
    </xf>
    <xf numFmtId="0" fontId="25" fillId="33" borderId="0" xfId="116" applyFont="1" applyFill="1" applyAlignment="1">
      <alignment horizontal="center" vertical="center"/>
    </xf>
    <xf numFmtId="0" fontId="25" fillId="31" borderId="0" xfId="116" applyFont="1" applyFill="1" applyBorder="1" applyAlignment="1">
      <alignment horizontal="center" vertical="center"/>
    </xf>
    <xf numFmtId="0" fontId="25" fillId="31" borderId="7" xfId="1" applyFont="1" applyFill="1" applyBorder="1" applyAlignment="1">
      <alignment horizontal="center" vertical="center"/>
    </xf>
    <xf numFmtId="0" fontId="28" fillId="0" borderId="0" xfId="1" applyFont="1" applyBorder="1" applyAlignment="1">
      <alignment horizontal="left" vertical="center" wrapText="1" indent="1"/>
    </xf>
    <xf numFmtId="0" fontId="2" fillId="32" borderId="7" xfId="116" applyFill="1" applyBorder="1" applyAlignment="1">
      <alignment horizontal="left" vertical="center" wrapText="1" indent="1"/>
    </xf>
    <xf numFmtId="0" fontId="2" fillId="32" borderId="0" xfId="116" applyFill="1" applyBorder="1" applyAlignment="1">
      <alignment horizontal="left" vertical="center" wrapText="1" indent="1"/>
    </xf>
    <xf numFmtId="0" fontId="2" fillId="32" borderId="0" xfId="116" applyFill="1" applyAlignment="1">
      <alignment horizontal="left" vertical="center" wrapText="1" indent="1"/>
    </xf>
    <xf numFmtId="0" fontId="25" fillId="31" borderId="6" xfId="116" applyFont="1" applyFill="1" applyBorder="1" applyAlignment="1">
      <alignment horizontal="center" vertical="center"/>
    </xf>
    <xf numFmtId="0" fontId="25" fillId="31" borderId="5" xfId="116" applyFont="1" applyFill="1" applyBorder="1" applyAlignment="1">
      <alignment horizontal="center" vertical="center"/>
    </xf>
    <xf numFmtId="0" fontId="2" fillId="32" borderId="0" xfId="116" applyFill="1" applyAlignment="1">
      <alignment horizontal="center" vertical="center"/>
    </xf>
    <xf numFmtId="0" fontId="1" fillId="27" borderId="0" xfId="117" applyFill="1" applyAlignment="1">
      <alignment horizontal="center" textRotation="90" wrapText="1"/>
    </xf>
    <xf numFmtId="0" fontId="1" fillId="27" borderId="0" xfId="117" applyFill="1" applyAlignment="1">
      <alignment horizontal="center" textRotation="90"/>
    </xf>
    <xf numFmtId="0" fontId="25" fillId="35" borderId="6" xfId="117" applyFont="1" applyFill="1" applyBorder="1" applyAlignment="1">
      <alignment horizontal="center" vertical="center"/>
    </xf>
    <xf numFmtId="0" fontId="25" fillId="35" borderId="5" xfId="117" applyFont="1" applyFill="1" applyBorder="1" applyAlignment="1">
      <alignment horizontal="center" vertical="center"/>
    </xf>
    <xf numFmtId="0" fontId="1" fillId="27" borderId="7" xfId="117" quotePrefix="1" applyFill="1" applyBorder="1" applyAlignment="1">
      <alignment horizontal="left" vertical="center" wrapText="1" indent="1"/>
    </xf>
    <xf numFmtId="0" fontId="1" fillId="27" borderId="0" xfId="117" quotePrefix="1" applyFill="1" applyBorder="1" applyAlignment="1">
      <alignment horizontal="left" vertical="center" wrapText="1" indent="1"/>
    </xf>
    <xf numFmtId="0" fontId="50" fillId="27" borderId="0" xfId="117" quotePrefix="1" applyFont="1" applyFill="1" applyAlignment="1">
      <alignment horizontal="center" vertical="center" wrapText="1"/>
    </xf>
    <xf numFmtId="0" fontId="50" fillId="27" borderId="0" xfId="117" applyFont="1" applyFill="1" applyAlignment="1">
      <alignment horizontal="center" vertical="center" wrapText="1"/>
    </xf>
    <xf numFmtId="0" fontId="25" fillId="31" borderId="0" xfId="118" applyFont="1" applyFill="1" applyAlignment="1">
      <alignment horizontal="center" vertical="center"/>
    </xf>
    <xf numFmtId="0" fontId="25" fillId="31" borderId="3" xfId="118" applyFont="1" applyFill="1" applyBorder="1" applyAlignment="1">
      <alignment horizontal="center" vertical="center"/>
    </xf>
    <xf numFmtId="0" fontId="25" fillId="31" borderId="3" xfId="118" applyFont="1" applyFill="1" applyBorder="1" applyAlignment="1">
      <alignment horizontal="center" vertical="center" wrapText="1"/>
    </xf>
    <xf numFmtId="0" fontId="25" fillId="31" borderId="6" xfId="118" applyFont="1" applyFill="1" applyBorder="1" applyAlignment="1">
      <alignment horizontal="center" vertical="center"/>
    </xf>
    <xf numFmtId="0" fontId="25" fillId="31" borderId="5" xfId="118" applyFont="1" applyFill="1" applyBorder="1" applyAlignment="1">
      <alignment horizontal="center" vertical="center"/>
    </xf>
    <xf numFmtId="0" fontId="53" fillId="45" borderId="0" xfId="120" applyFont="1" applyFill="1" applyAlignment="1">
      <alignment horizontal="left" vertical="justify" wrapText="1" indent="1"/>
    </xf>
    <xf numFmtId="0" fontId="23" fillId="35" borderId="0" xfId="120" applyFont="1" applyFill="1" applyBorder="1" applyAlignment="1">
      <alignment horizontal="center" vertical="center"/>
    </xf>
    <xf numFmtId="0" fontId="23" fillId="35" borderId="8" xfId="120" applyFont="1" applyFill="1" applyBorder="1" applyAlignment="1">
      <alignment horizontal="center" vertical="center"/>
    </xf>
    <xf numFmtId="0" fontId="22" fillId="27" borderId="0" xfId="120" quotePrefix="1" applyFont="1" applyFill="1" applyBorder="1" applyAlignment="1">
      <alignment horizontal="center" vertical="center"/>
    </xf>
    <xf numFmtId="0" fontId="22" fillId="27" borderId="8" xfId="120" quotePrefix="1" applyFont="1" applyFill="1" applyBorder="1" applyAlignment="1">
      <alignment horizontal="center" vertical="center"/>
    </xf>
    <xf numFmtId="0" fontId="22" fillId="27" borderId="0" xfId="120" applyFont="1" applyFill="1" applyBorder="1" applyAlignment="1">
      <alignment horizontal="center" vertical="center"/>
    </xf>
    <xf numFmtId="0" fontId="22" fillId="27" borderId="8" xfId="120" applyFont="1" applyFill="1" applyBorder="1" applyAlignment="1">
      <alignment horizontal="center" vertical="center"/>
    </xf>
    <xf numFmtId="0" fontId="8" fillId="27" borderId="0" xfId="119" quotePrefix="1" applyFont="1" applyFill="1" applyBorder="1" applyAlignment="1">
      <alignment horizontal="left" vertical="center" wrapText="1" indent="1"/>
    </xf>
    <xf numFmtId="0" fontId="53" fillId="45" borderId="2" xfId="120" applyFont="1" applyFill="1" applyBorder="1" applyAlignment="1">
      <alignment horizontal="center" vertical="center"/>
    </xf>
    <xf numFmtId="0" fontId="53" fillId="45" borderId="60" xfId="120" applyFont="1" applyFill="1" applyBorder="1" applyAlignment="1">
      <alignment horizontal="center" vertical="center"/>
    </xf>
    <xf numFmtId="4" fontId="25" fillId="30" borderId="2" xfId="120" quotePrefix="1" applyNumberFormat="1" applyFont="1" applyFill="1" applyBorder="1" applyAlignment="1">
      <alignment horizontal="center" vertical="center"/>
    </xf>
    <xf numFmtId="4" fontId="25" fillId="30" borderId="60" xfId="120" applyNumberFormat="1" applyFont="1" applyFill="1" applyBorder="1" applyAlignment="1">
      <alignment horizontal="center" vertical="center"/>
    </xf>
    <xf numFmtId="0" fontId="8" fillId="3" borderId="0" xfId="59" quotePrefix="1" applyFont="1" applyFill="1" applyBorder="1" applyAlignment="1">
      <alignment horizontal="left" vertical="center"/>
    </xf>
    <xf numFmtId="0" fontId="25" fillId="35" borderId="3" xfId="59" applyFont="1" applyFill="1" applyBorder="1" applyAlignment="1">
      <alignment horizontal="center" vertical="center"/>
    </xf>
  </cellXfs>
  <cellStyles count="121">
    <cellStyle name="20% - Accent3 2" xfId="3"/>
    <cellStyle name="20% - Accent6 2" xfId="72"/>
    <cellStyle name="Accent1 - 20%" xfId="4"/>
    <cellStyle name="Accent1 - 40%" xfId="5"/>
    <cellStyle name="Accent1 - 60%" xfId="6"/>
    <cellStyle name="Accent1 2" xfId="73"/>
    <cellStyle name="Accent2 - 20%" xfId="7"/>
    <cellStyle name="Accent2 - 40%" xfId="8"/>
    <cellStyle name="Accent2 - 60%" xfId="9"/>
    <cellStyle name="Accent2 2" xfId="10"/>
    <cellStyle name="Accent3 - 20%" xfId="11"/>
    <cellStyle name="Accent3 - 40%" xfId="12"/>
    <cellStyle name="Accent3 - 60%" xfId="13"/>
    <cellStyle name="Accent4 - 20%" xfId="14"/>
    <cellStyle name="Accent4 - 40%" xfId="15"/>
    <cellStyle name="Accent4 - 60%" xfId="16"/>
    <cellStyle name="Accent5 - 20%" xfId="17"/>
    <cellStyle name="Accent5 - 40%" xfId="18"/>
    <cellStyle name="Accent5 - 60%" xfId="19"/>
    <cellStyle name="Accent6 - 20%" xfId="20"/>
    <cellStyle name="Accent6 - 40%" xfId="21"/>
    <cellStyle name="Accent6 - 60%" xfId="22"/>
    <cellStyle name="amount" xfId="74"/>
    <cellStyle name="Body text" xfId="75"/>
    <cellStyle name="Comma [0] 2" xfId="23"/>
    <cellStyle name="Comma [0] 2 2" xfId="76"/>
    <cellStyle name="Comma [0] 3" xfId="77"/>
    <cellStyle name="Comma [0] 4" xfId="78"/>
    <cellStyle name="Comma [0] 5" xfId="79"/>
    <cellStyle name="Comma 2" xfId="24"/>
    <cellStyle name="Comma 2 2" xfId="80"/>
    <cellStyle name="Comma 3" xfId="25"/>
    <cellStyle name="Comma 4" xfId="26"/>
    <cellStyle name="Comma 5" xfId="81"/>
    <cellStyle name="Comma 6" xfId="82"/>
    <cellStyle name="ContentsHyperlink" xfId="27"/>
    <cellStyle name="Currency 10" xfId="28"/>
    <cellStyle name="Currency 11" xfId="29"/>
    <cellStyle name="Currency 12" xfId="30"/>
    <cellStyle name="Currency 13" xfId="31"/>
    <cellStyle name="Currency 14" xfId="32"/>
    <cellStyle name="Currency 15" xfId="33"/>
    <cellStyle name="Currency 16" xfId="83"/>
    <cellStyle name="Currency 17" xfId="84"/>
    <cellStyle name="Currency 18" xfId="85"/>
    <cellStyle name="Currency 19" xfId="86"/>
    <cellStyle name="Currency 2" xfId="34"/>
    <cellStyle name="Currency 2 2" xfId="35"/>
    <cellStyle name="Currency 2 3" xfId="36"/>
    <cellStyle name="Currency 2 4" xfId="87"/>
    <cellStyle name="Currency 20" xfId="88"/>
    <cellStyle name="Currency 21" xfId="89"/>
    <cellStyle name="Currency 22" xfId="90"/>
    <cellStyle name="Currency 23" xfId="91"/>
    <cellStyle name="Currency 24" xfId="92"/>
    <cellStyle name="Currency 3" xfId="37"/>
    <cellStyle name="Currency 3 2" xfId="38"/>
    <cellStyle name="Currency 3 3" xfId="93"/>
    <cellStyle name="Currency 4" xfId="39"/>
    <cellStyle name="Currency 4 2" xfId="40"/>
    <cellStyle name="Currency 5" xfId="41"/>
    <cellStyle name="Currency 5 2" xfId="42"/>
    <cellStyle name="Currency 6" xfId="43"/>
    <cellStyle name="Currency 6 2" xfId="44"/>
    <cellStyle name="Currency 7" xfId="45"/>
    <cellStyle name="Currency 7 2" xfId="46"/>
    <cellStyle name="Currency 7 3" xfId="94"/>
    <cellStyle name="Currency 8" xfId="47"/>
    <cellStyle name="Currency 8 2" xfId="48"/>
    <cellStyle name="Currency 8 3" xfId="95"/>
    <cellStyle name="Currency 9" xfId="49"/>
    <cellStyle name="Dezimal [0]_Compiling Utility Macros" xfId="50"/>
    <cellStyle name="Dezimal_Compiling Utility Macros" xfId="51"/>
    <cellStyle name="Emphasis 1" xfId="52"/>
    <cellStyle name="Emphasis 2" xfId="53"/>
    <cellStyle name="Emphasis 3" xfId="54"/>
    <cellStyle name="header" xfId="96"/>
    <cellStyle name="Header Total" xfId="97"/>
    <cellStyle name="Header1" xfId="98"/>
    <cellStyle name="Header2" xfId="99"/>
    <cellStyle name="Header3" xfId="100"/>
    <cellStyle name="Header4" xfId="101"/>
    <cellStyle name="Heading 1 2" xfId="102"/>
    <cellStyle name="Hyperlink 2" xfId="70"/>
    <cellStyle name="Input 2" xfId="55"/>
    <cellStyle name="Koma [0]" xfId="68" builtinId="6"/>
    <cellStyle name="NonPrint_Heading" xfId="103"/>
    <cellStyle name="Normal" xfId="0" builtinId="0"/>
    <cellStyle name="Normal 2" xfId="56"/>
    <cellStyle name="Normal 2 2" xfId="1"/>
    <cellStyle name="Normal 2 2 2" xfId="104"/>
    <cellStyle name="Normal 2 3" xfId="57"/>
    <cellStyle name="Normal 3" xfId="58"/>
    <cellStyle name="Normal 3 2" xfId="59"/>
    <cellStyle name="Normal 3 3" xfId="105"/>
    <cellStyle name="Normal 3 3 2" xfId="119"/>
    <cellStyle name="Normal 4" xfId="60"/>
    <cellStyle name="Normal 4 2" xfId="106"/>
    <cellStyle name="Normal 5" xfId="69"/>
    <cellStyle name="Normal 5 2" xfId="71"/>
    <cellStyle name="Normal 5 3" xfId="118"/>
    <cellStyle name="Normal 6" xfId="107"/>
    <cellStyle name="Normal 6 2" xfId="108"/>
    <cellStyle name="Normal 6 3" xfId="109"/>
    <cellStyle name="Normal 6 4" xfId="117"/>
    <cellStyle name="Normal 7" xfId="110"/>
    <cellStyle name="Normal 8" xfId="115"/>
    <cellStyle name="Normal 8 2" xfId="116"/>
    <cellStyle name="Normal_BAB10" xfId="120"/>
    <cellStyle name="Normal_BAB10A" xfId="2"/>
    <cellStyle name="Percent 2" xfId="61"/>
    <cellStyle name="Percent 3" xfId="62"/>
    <cellStyle name="Percent 4" xfId="111"/>
    <cellStyle name="Percent 5" xfId="112"/>
    <cellStyle name="Product Title" xfId="113"/>
    <cellStyle name="Sheet Title" xfId="63"/>
    <cellStyle name="Standard_Anpassen der Amortisation" xfId="64"/>
    <cellStyle name="Text" xfId="114"/>
    <cellStyle name="update" xfId="65"/>
    <cellStyle name="Währung [0]_Compiling Utility Macros" xfId="66"/>
    <cellStyle name="Währung_Compiling Utility Macros" xfId="67"/>
  </cellStyles>
  <dxfs count="22">
    <dxf>
      <font>
        <b val="0"/>
        <i val="0"/>
        <strike val="0"/>
        <condense val="0"/>
        <extend val="0"/>
        <outline val="0"/>
        <shadow val="0"/>
        <u val="none"/>
        <vertAlign val="baseline"/>
        <sz val="11"/>
        <color theme="1"/>
        <name val="Calibri"/>
        <scheme val="minor"/>
      </font>
      <numFmt numFmtId="179" formatCode="_(* #,##0_);_(* \(#,##0\);_(* &quot;-&quot;??_);_(@_)"/>
      <fill>
        <patternFill patternType="solid">
          <fgColor theme="4" tint="0.59999389629810485"/>
          <bgColor theme="4" tint="0.59999389629810485"/>
        </patternFill>
      </fill>
      <alignment horizontal="right" vertical="center" textRotation="0" wrapText="0" relativeIndent="1" justifyLastLine="0" shrinkToFit="0" readingOrder="0"/>
      <border diagonalUp="0" diagonalDown="0">
        <left/>
        <right style="medium">
          <color rgb="FF00B050"/>
        </right>
        <top style="thin">
          <color auto="1"/>
        </top>
        <bottom style="thin">
          <color auto="1"/>
        </bottom>
      </border>
    </dxf>
    <dxf>
      <font>
        <b val="0"/>
        <i val="0"/>
        <strike val="0"/>
        <condense val="0"/>
        <extend val="0"/>
        <outline val="0"/>
        <shadow val="0"/>
        <u val="none"/>
        <vertAlign val="baseline"/>
        <sz val="11"/>
        <color theme="1"/>
        <name val="Calibri"/>
        <scheme val="minor"/>
      </font>
      <numFmt numFmtId="179" formatCode="_(* #,##0_);_(* \(#,##0\);_(* &quot;-&quot;??_);_(@_)"/>
      <fill>
        <patternFill patternType="solid">
          <fgColor theme="4" tint="0.59999389629810485"/>
          <bgColor theme="4" tint="0.59999389629810485"/>
        </patternFill>
      </fill>
      <alignment horizontal="righ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righ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lef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lef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left" vertical="center" textRotation="0" wrapText="0" relativeIndent="1" justifyLastLine="0" shrinkToFit="0" readingOrder="0"/>
      <border diagonalUp="0" diagonalDown="0">
        <left style="medium">
          <color rgb="FF00B050"/>
        </left>
        <right/>
        <top style="thin">
          <color auto="1"/>
        </top>
        <bottom style="thin">
          <color auto="1"/>
        </bottom>
      </border>
    </dxf>
    <dxf>
      <font>
        <strike val="0"/>
        <outline val="0"/>
        <shadow val="0"/>
        <u val="none"/>
        <vertAlign val="baseline"/>
        <sz val="11"/>
        <name val="Calibri"/>
        <scheme val="minor"/>
      </font>
      <alignment vertical="center" textRotation="0" wrapText="0" indent="0" justifyLastLine="0" shrinkToFit="0" readingOrder="0"/>
      <border diagonalUp="0" diagonalDown="0" outline="0">
        <top/>
      </border>
    </dxf>
    <dxf>
      <border>
        <bottom style="thin">
          <color theme="0"/>
        </bottom>
        <vertical/>
        <horizontal/>
      </border>
    </dxf>
    <dxf>
      <font>
        <b/>
        <i val="0"/>
        <strike val="0"/>
        <condense val="0"/>
        <extend val="0"/>
        <outline val="0"/>
        <shadow val="0"/>
        <u val="none"/>
        <vertAlign val="baseline"/>
        <sz val="11"/>
        <color theme="0"/>
        <name val="Calibri"/>
        <scheme val="minor"/>
      </font>
      <fill>
        <patternFill patternType="solid">
          <fgColor indexed="64"/>
          <bgColor theme="8" tint="-0.499984740745262"/>
        </patternFill>
      </fill>
      <alignment horizontal="center" vertical="center" textRotation="0" wrapText="0" indent="0" justifyLastLine="0" shrinkToFit="0" readingOrder="0"/>
      <border diagonalUp="0" diagonalDown="0" outline="0">
        <left style="thin">
          <color theme="0"/>
        </left>
        <right style="thin">
          <color theme="0"/>
        </right>
        <top/>
        <bottom/>
      </border>
    </dxf>
    <dxf>
      <font>
        <color rgb="FFFF0000"/>
      </font>
      <fill>
        <patternFill>
          <bgColor rgb="FFFF0000"/>
        </patternFill>
      </fill>
      <border>
        <right style="thin">
          <color theme="0"/>
        </right>
        <top style="thin">
          <color theme="0"/>
        </top>
        <bottom style="thin">
          <color theme="0"/>
        </bottom>
        <vertical/>
        <horizontal/>
      </border>
    </dxf>
    <dxf>
      <font>
        <b val="0"/>
        <i val="0"/>
        <color theme="1"/>
      </font>
      <fill>
        <patternFill>
          <bgColor theme="0" tint="-0.14996795556505021"/>
        </patternFill>
      </fill>
      <border>
        <left style="thin">
          <color theme="1" tint="0.34998626667073579"/>
        </left>
        <right style="thin">
          <color theme="1" tint="0.34998626667073579"/>
        </right>
        <top style="thin">
          <color theme="1" tint="0.34998626667073579"/>
        </top>
        <bottom style="thin">
          <color theme="1" tint="0.34998626667073579"/>
        </bottom>
        <vertical/>
        <horizontal/>
      </border>
    </dxf>
    <dxf>
      <fill>
        <patternFill>
          <bgColor rgb="FFFF0000"/>
        </patternFill>
      </fill>
    </dxf>
    <dxf>
      <font>
        <b/>
        <i/>
        <color rgb="FFFFFF00"/>
      </font>
      <fill>
        <patternFill>
          <bgColor theme="1"/>
        </patternFill>
      </fill>
    </dxf>
    <dxf>
      <border>
        <left style="thin">
          <color theme="0" tint="-0.34998626667073579"/>
        </left>
        <right style="thin">
          <color theme="0" tint="-0.34998626667073579"/>
        </right>
        <top style="thin">
          <color theme="0" tint="-0.34998626667073579"/>
        </top>
        <bottom style="thin">
          <color theme="0" tint="-0.34998626667073579"/>
        </bottom>
        <vertical/>
        <horizontal/>
      </border>
    </dxf>
    <dxf>
      <fill>
        <patternFill>
          <bgColor theme="0" tint="-4.9989318521683403E-2"/>
        </patternFill>
      </fill>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font>
        <color rgb="FFFF0000"/>
      </font>
      <fill>
        <patternFill>
          <bgColor rgb="FFFF0000"/>
        </patternFill>
      </fill>
    </dxf>
    <dxf>
      <font>
        <color rgb="FF00B050"/>
      </font>
      <fill>
        <patternFill>
          <bgColor rgb="FF00B050"/>
        </patternFill>
      </fill>
      <border>
        <left style="thin">
          <color theme="0"/>
        </left>
        <right style="thin">
          <color theme="0"/>
        </right>
        <top style="thin">
          <color theme="0"/>
        </top>
        <bottom style="thin">
          <color theme="0"/>
        </bottom>
        <vertical/>
        <horizontal/>
      </border>
    </dxf>
    <dxf>
      <font>
        <color rgb="FF00B0F0"/>
      </font>
      <fill>
        <patternFill>
          <bgColor rgb="FF00B0F0"/>
        </patternFill>
      </fill>
      <border>
        <left style="thin">
          <color theme="0"/>
        </left>
        <right style="thin">
          <color theme="0"/>
        </right>
        <top style="thin">
          <color theme="0"/>
        </top>
        <bottom style="thin">
          <color theme="0"/>
        </bottom>
        <vertical/>
        <horizontal/>
      </border>
    </dxf>
    <dxf>
      <font>
        <b/>
        <i val="0"/>
        <color theme="0"/>
      </font>
      <fill>
        <patternFill>
          <bgColor rgb="FF00B050"/>
        </patternFill>
      </fill>
      <border>
        <left style="thin">
          <color theme="0"/>
        </left>
        <top style="thin">
          <color theme="0"/>
        </top>
        <bottom style="thin">
          <color theme="0"/>
        </bottom>
        <vertical/>
        <horizontal/>
      </border>
    </dxf>
    <dxf>
      <font>
        <b/>
        <i val="0"/>
        <color theme="0" tint="-4.9989318521683403E-2"/>
      </font>
      <fill>
        <patternFill>
          <bgColor rgb="FF00B050"/>
        </patternFill>
      </fill>
      <border>
        <left style="thin">
          <color theme="0"/>
        </left>
        <right style="thin">
          <color theme="0"/>
        </right>
        <top style="thin">
          <color theme="0"/>
        </top>
        <bottom style="thin">
          <color theme="0"/>
        </bottom>
        <vertical/>
        <horizontal/>
      </border>
    </dxf>
    <dxf>
      <font>
        <b/>
        <i val="0"/>
        <color theme="0"/>
      </font>
      <fill>
        <patternFill>
          <bgColor rgb="FF00B050"/>
        </patternFill>
      </fill>
      <border>
        <left style="thin">
          <color theme="0"/>
        </left>
        <top style="thin">
          <color theme="0"/>
        </top>
        <bottom style="thin">
          <color theme="0"/>
        </bottom>
        <vertical/>
        <horizontal/>
      </border>
    </dxf>
  </dxfs>
  <tableStyles count="0" defaultTableStyle="TableStyleMedium9" defaultPivotStyle="PivotStyleLight16"/>
  <colors>
    <mruColors>
      <color rgb="FF0000FF"/>
      <color rgb="FFFFFF66"/>
      <color rgb="FF00863D"/>
      <color rgb="FF0048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47" Type="http://schemas.openxmlformats.org/officeDocument/2006/relationships/externalLink" Target="externalLinks/externalLink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3.xml"/><Relationship Id="rId48" Type="http://schemas.openxmlformats.org/officeDocument/2006/relationships/externalLink" Target="externalLinks/externalLink8.xml"/><Relationship Id="rId8" Type="http://schemas.openxmlformats.org/officeDocument/2006/relationships/worksheet" Target="worksheets/sheet8.xml"/><Relationship Id="rId51"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d-ID"/>
  <c:roundedCorners val="0"/>
  <mc:AlternateContent xmlns:mc="http://schemas.openxmlformats.org/markup-compatibility/2006">
    <mc:Choice xmlns:c14="http://schemas.microsoft.com/office/drawing/2007/8/2/chart" Requires="c14">
      <c14:style val="128"/>
    </mc:Choice>
    <mc:Fallback>
      <c:style val="28"/>
    </mc:Fallback>
  </mc:AlternateContent>
  <c:chart>
    <c:autoTitleDeleted val="1"/>
    <c:plotArea>
      <c:layout>
        <c:manualLayout>
          <c:layoutTarget val="inner"/>
          <c:xMode val="edge"/>
          <c:yMode val="edge"/>
          <c:x val="0.1053812812908156"/>
          <c:y val="0.16774193548387259"/>
          <c:w val="0.87512792114859228"/>
          <c:h val="0.70967741935484718"/>
        </c:manualLayout>
      </c:layout>
      <c:barChart>
        <c:barDir val="col"/>
        <c:grouping val="clustered"/>
        <c:varyColors val="0"/>
        <c:ser>
          <c:idx val="0"/>
          <c:order val="0"/>
          <c:tx>
            <c:strRef>
              <c:f>KASUS42!$F$4</c:f>
              <c:strCache>
                <c:ptCount val="1"/>
                <c:pt idx="0">
                  <c:v>&lt;=0</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KASUS42!$F$5:$F$16</c:f>
              <c:numCache>
                <c:formatCode>General</c:formatCode>
                <c:ptCount val="12"/>
              </c:numCache>
            </c:numRef>
          </c:val>
          <c:extLst>
            <c:ext xmlns:c16="http://schemas.microsoft.com/office/drawing/2014/chart" uri="{C3380CC4-5D6E-409C-BE32-E72D297353CC}">
              <c16:uniqueId val="{00000000-0BB2-4020-A2F9-51E0066290D2}"/>
            </c:ext>
          </c:extLst>
        </c:ser>
        <c:ser>
          <c:idx val="1"/>
          <c:order val="1"/>
          <c:tx>
            <c:strRef>
              <c:f>KASUS42!$G$4</c:f>
              <c:strCache>
                <c:ptCount val="1"/>
                <c:pt idx="0">
                  <c:v>1-33</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KASUS42!$G$5:$G$16</c:f>
              <c:numCache>
                <c:formatCode>General</c:formatCode>
                <c:ptCount val="12"/>
              </c:numCache>
            </c:numRef>
          </c:val>
          <c:extLst>
            <c:ext xmlns:c16="http://schemas.microsoft.com/office/drawing/2014/chart" uri="{C3380CC4-5D6E-409C-BE32-E72D297353CC}">
              <c16:uniqueId val="{00000001-0BB2-4020-A2F9-51E0066290D2}"/>
            </c:ext>
          </c:extLst>
        </c:ser>
        <c:ser>
          <c:idx val="2"/>
          <c:order val="2"/>
          <c:tx>
            <c:strRef>
              <c:f>KASUS42!$H$4</c:f>
              <c:strCache>
                <c:ptCount val="1"/>
                <c:pt idx="0">
                  <c:v>34-66</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KASUS42!$H$5:$H$16</c:f>
              <c:numCache>
                <c:formatCode>General</c:formatCode>
                <c:ptCount val="12"/>
              </c:numCache>
            </c:numRef>
          </c:val>
          <c:extLst>
            <c:ext xmlns:c16="http://schemas.microsoft.com/office/drawing/2014/chart" uri="{C3380CC4-5D6E-409C-BE32-E72D297353CC}">
              <c16:uniqueId val="{00000002-0BB2-4020-A2F9-51E0066290D2}"/>
            </c:ext>
          </c:extLst>
        </c:ser>
        <c:ser>
          <c:idx val="3"/>
          <c:order val="3"/>
          <c:tx>
            <c:strRef>
              <c:f>KASUS42!$I$4</c:f>
              <c:strCache>
                <c:ptCount val="1"/>
                <c:pt idx="0">
                  <c:v>67-100</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KASUS42!$I$5:$I$16</c:f>
              <c:numCache>
                <c:formatCode>General</c:formatCode>
                <c:ptCount val="12"/>
              </c:numCache>
            </c:numRef>
          </c:val>
          <c:extLst>
            <c:ext xmlns:c16="http://schemas.microsoft.com/office/drawing/2014/chart" uri="{C3380CC4-5D6E-409C-BE32-E72D297353CC}">
              <c16:uniqueId val="{00000003-0BB2-4020-A2F9-51E0066290D2}"/>
            </c:ext>
          </c:extLst>
        </c:ser>
        <c:dLbls>
          <c:showLegendKey val="0"/>
          <c:showVal val="0"/>
          <c:showCatName val="0"/>
          <c:showSerName val="0"/>
          <c:showPercent val="0"/>
          <c:showBubbleSize val="0"/>
        </c:dLbls>
        <c:gapWidth val="0"/>
        <c:overlap val="76"/>
        <c:axId val="320453984"/>
        <c:axId val="320456728"/>
      </c:barChart>
      <c:catAx>
        <c:axId val="320453984"/>
        <c:scaling>
          <c:orientation val="minMax"/>
        </c:scaling>
        <c:delete val="0"/>
        <c:axPos val="b"/>
        <c:numFmt formatCode="General" sourceLinked="0"/>
        <c:majorTickMark val="none"/>
        <c:minorTickMark val="none"/>
        <c:tickLblPos val="low"/>
        <c:txPr>
          <a:bodyPr rot="0" vert="horz"/>
          <a:lstStyle/>
          <a:p>
            <a:pPr>
              <a:defRPr lang="en-US"/>
            </a:pPr>
            <a:endParaRPr lang="id-ID"/>
          </a:p>
        </c:txPr>
        <c:crossAx val="320456728"/>
        <c:crosses val="autoZero"/>
        <c:auto val="1"/>
        <c:lblAlgn val="ctr"/>
        <c:lblOffset val="100"/>
        <c:tickLblSkip val="1"/>
        <c:tickMarkSkip val="1"/>
        <c:noMultiLvlLbl val="1"/>
      </c:catAx>
      <c:valAx>
        <c:axId val="320456728"/>
        <c:scaling>
          <c:orientation val="minMax"/>
        </c:scaling>
        <c:delete val="0"/>
        <c:axPos val="l"/>
        <c:majorGridlines/>
        <c:numFmt formatCode="General" sourceLinked="1"/>
        <c:majorTickMark val="out"/>
        <c:minorTickMark val="none"/>
        <c:tickLblPos val="nextTo"/>
        <c:txPr>
          <a:bodyPr rot="0" vert="horz"/>
          <a:lstStyle/>
          <a:p>
            <a:pPr>
              <a:defRPr lang="en-US"/>
            </a:pPr>
            <a:endParaRPr lang="id-ID"/>
          </a:p>
        </c:txPr>
        <c:crossAx val="320453984"/>
        <c:crossesAt val="1"/>
        <c:crossBetween val="between"/>
      </c:valAx>
    </c:plotArea>
    <c:legend>
      <c:legendPos val="r"/>
      <c:layout>
        <c:manualLayout>
          <c:xMode val="edge"/>
          <c:yMode val="edge"/>
          <c:x val="0.82771087140119703"/>
          <c:y val="0.18896368723140608"/>
          <c:w val="0.13030831878999424"/>
          <c:h val="0.27096774193548695"/>
        </c:manualLayout>
      </c:layout>
      <c:overlay val="0"/>
      <c:txPr>
        <a:bodyPr/>
        <a:lstStyle/>
        <a:p>
          <a:pPr>
            <a:defRPr lang="en-US"/>
          </a:pPr>
          <a:endParaRPr lang="id-ID"/>
        </a:p>
      </c:txPr>
    </c:legend>
    <c:plotVisOnly val="1"/>
    <c:dispBlanksAs val="zero"/>
    <c:showDLblsOverMax val="0"/>
  </c:chart>
  <c:printSettings>
    <c:headerFooter/>
    <c:pageMargins b="0.75000000000000555" l="0.70000000000000062" r="0.70000000000000062" t="0.75000000000000555" header="0.30000000000000032" footer="0.30000000000000032"/>
    <c:pageSetup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d-ID"/>
  <c:roundedCorners val="0"/>
  <mc:AlternateContent xmlns:mc="http://schemas.openxmlformats.org/markup-compatibility/2006">
    <mc:Choice xmlns:c14="http://schemas.microsoft.com/office/drawing/2007/8/2/chart" Requires="c14">
      <c14:style val="128"/>
    </mc:Choice>
    <mc:Fallback>
      <c:style val="28"/>
    </mc:Fallback>
  </mc:AlternateContent>
  <c:chart>
    <c:autoTitleDeleted val="0"/>
    <c:plotArea>
      <c:layout/>
      <c:barChart>
        <c:barDir val="bar"/>
        <c:grouping val="clustered"/>
        <c:varyColors val="0"/>
        <c:ser>
          <c:idx val="0"/>
          <c:order val="0"/>
          <c:invertIfNegative val="0"/>
          <c:cat>
            <c:strRef>
              <c:f>KASUS60!$B$4:$B$15</c:f>
              <c:strCache>
                <c:ptCount val="12"/>
                <c:pt idx="0">
                  <c:v>Januari</c:v>
                </c:pt>
                <c:pt idx="1">
                  <c:v>Februari</c:v>
                </c:pt>
                <c:pt idx="2">
                  <c:v>Maret</c:v>
                </c:pt>
                <c:pt idx="3">
                  <c:v>April</c:v>
                </c:pt>
                <c:pt idx="4">
                  <c:v>Mei</c:v>
                </c:pt>
                <c:pt idx="5">
                  <c:v>Juni</c:v>
                </c:pt>
                <c:pt idx="6">
                  <c:v>Juli</c:v>
                </c:pt>
                <c:pt idx="7">
                  <c:v>Agustus</c:v>
                </c:pt>
                <c:pt idx="8">
                  <c:v>September</c:v>
                </c:pt>
                <c:pt idx="9">
                  <c:v>Oktober</c:v>
                </c:pt>
                <c:pt idx="10">
                  <c:v>Nopember</c:v>
                </c:pt>
                <c:pt idx="11">
                  <c:v>Desember</c:v>
                </c:pt>
              </c:strCache>
            </c:strRef>
          </c:cat>
          <c:val>
            <c:numRef>
              <c:f>KASUS60!$C$4:$C$15</c:f>
              <c:numCache>
                <c:formatCode>#,##0_);\(#,##0\)</c:formatCode>
                <c:ptCount val="12"/>
                <c:pt idx="0">
                  <c:v>1756</c:v>
                </c:pt>
                <c:pt idx="1">
                  <c:v>2245</c:v>
                </c:pt>
                <c:pt idx="2">
                  <c:v>3470</c:v>
                </c:pt>
                <c:pt idx="3">
                  <c:v>2750</c:v>
                </c:pt>
                <c:pt idx="4">
                  <c:v>1650</c:v>
                </c:pt>
                <c:pt idx="5">
                  <c:v>2200</c:v>
                </c:pt>
                <c:pt idx="6">
                  <c:v>2657</c:v>
                </c:pt>
                <c:pt idx="7">
                  <c:v>3100</c:v>
                </c:pt>
                <c:pt idx="8">
                  <c:v>2987</c:v>
                </c:pt>
                <c:pt idx="9">
                  <c:v>2365</c:v>
                </c:pt>
                <c:pt idx="10">
                  <c:v>2100</c:v>
                </c:pt>
                <c:pt idx="11">
                  <c:v>1600</c:v>
                </c:pt>
              </c:numCache>
            </c:numRef>
          </c:val>
          <c:extLst>
            <c:ext xmlns:c16="http://schemas.microsoft.com/office/drawing/2014/chart" uri="{C3380CC4-5D6E-409C-BE32-E72D297353CC}">
              <c16:uniqueId val="{00000000-CBD3-49B6-B2AE-0CB36C36B939}"/>
            </c:ext>
          </c:extLst>
        </c:ser>
        <c:dLbls>
          <c:showLegendKey val="0"/>
          <c:showVal val="0"/>
          <c:showCatName val="0"/>
          <c:showSerName val="0"/>
          <c:showPercent val="0"/>
          <c:showBubbleSize val="0"/>
        </c:dLbls>
        <c:gapWidth val="30"/>
        <c:axId val="320459864"/>
        <c:axId val="320460256"/>
      </c:barChart>
      <c:catAx>
        <c:axId val="320459864"/>
        <c:scaling>
          <c:orientation val="minMax"/>
        </c:scaling>
        <c:delete val="0"/>
        <c:axPos val="l"/>
        <c:numFmt formatCode="General" sourceLinked="1"/>
        <c:majorTickMark val="out"/>
        <c:minorTickMark val="none"/>
        <c:tickLblPos val="nextTo"/>
        <c:txPr>
          <a:bodyPr/>
          <a:lstStyle/>
          <a:p>
            <a:pPr>
              <a:defRPr lang="en-US"/>
            </a:pPr>
            <a:endParaRPr lang="id-ID"/>
          </a:p>
        </c:txPr>
        <c:crossAx val="320460256"/>
        <c:crosses val="autoZero"/>
        <c:auto val="1"/>
        <c:lblAlgn val="ctr"/>
        <c:lblOffset val="100"/>
        <c:noMultiLvlLbl val="0"/>
      </c:catAx>
      <c:valAx>
        <c:axId val="320460256"/>
        <c:scaling>
          <c:orientation val="minMax"/>
        </c:scaling>
        <c:delete val="0"/>
        <c:axPos val="b"/>
        <c:numFmt formatCode="#,##0_);\(#,##0\)" sourceLinked="1"/>
        <c:majorTickMark val="out"/>
        <c:minorTickMark val="none"/>
        <c:tickLblPos val="nextTo"/>
        <c:txPr>
          <a:bodyPr/>
          <a:lstStyle/>
          <a:p>
            <a:pPr>
              <a:defRPr lang="en-US"/>
            </a:pPr>
            <a:endParaRPr lang="id-ID"/>
          </a:p>
        </c:txPr>
        <c:crossAx val="320459864"/>
        <c:crosses val="autoZero"/>
        <c:crossBetween val="between"/>
      </c:valAx>
    </c:plotArea>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trlProps/ctrlProp1.xml><?xml version="1.0" encoding="utf-8"?>
<formControlPr xmlns="http://schemas.microsoft.com/office/spreadsheetml/2009/9/main" objectType="Scroll" dx="16" fmlaLink="$A$12" horiz="1" max="365" min="1" page="10" val="13"/>
</file>

<file path=xl/ctrlProps/ctrlProp10.xml><?xml version="1.0" encoding="utf-8"?>
<formControlPr xmlns="http://schemas.microsoft.com/office/spreadsheetml/2009/9/main" objectType="Scroll" dx="16" fmlaLink="$E$11" horiz="1" max="4" min="1" page="10" val="2"/>
</file>

<file path=xl/ctrlProps/ctrlProp11.xml><?xml version="1.0" encoding="utf-8"?>
<formControlPr xmlns="http://schemas.microsoft.com/office/spreadsheetml/2009/9/main" objectType="Scroll" dx="16" fmlaLink="$G$3" horiz="1" inc="25" max="750" min="250" page="10" val="300"/>
</file>

<file path=xl/ctrlProps/ctrlProp12.xml><?xml version="1.0" encoding="utf-8"?>
<formControlPr xmlns="http://schemas.microsoft.com/office/spreadsheetml/2009/9/main" objectType="Scroll" dx="16" fmlaLink="$G$4" horiz="1" inc="25" max="200" min="50" page="10" val="100"/>
</file>

<file path=xl/ctrlProps/ctrlProp13.xml><?xml version="1.0" encoding="utf-8"?>
<formControlPr xmlns="http://schemas.microsoft.com/office/spreadsheetml/2009/9/main" objectType="Scroll" dx="16" fmlaLink="$G$5" horiz="1" inc="25" max="1000" min="250" page="10" val="250"/>
</file>

<file path=xl/ctrlProps/ctrlProp14.xml><?xml version="1.0" encoding="utf-8"?>
<formControlPr xmlns="http://schemas.microsoft.com/office/spreadsheetml/2009/9/main" objectType="Scroll" dx="16" fmlaLink="$E$4" horiz="1" max="31" min="10" page="10" val="31"/>
</file>

<file path=xl/ctrlProps/ctrlProp15.xml><?xml version="1.0" encoding="utf-8"?>
<formControlPr xmlns="http://schemas.microsoft.com/office/spreadsheetml/2009/9/main" objectType="Scroll" dx="16" fmlaLink="$M$4" horiz="1" max="2" min="1" page="10" val="2"/>
</file>

<file path=xl/ctrlProps/ctrlProp16.xml><?xml version="1.0" encoding="utf-8"?>
<formControlPr xmlns="http://schemas.microsoft.com/office/spreadsheetml/2009/9/main" objectType="Scroll" dx="16" fmlaLink="$E$3" horiz="1" max="25" min="1" page="10" val="2"/>
</file>

<file path=xl/ctrlProps/ctrlProp17.xml><?xml version="1.0" encoding="utf-8"?>
<formControlPr xmlns="http://schemas.microsoft.com/office/spreadsheetml/2009/9/main" objectType="Scroll" dx="16" fmlaLink="$E$4" horiz="1" max="25" min="1" page="10" val="6"/>
</file>

<file path=xl/ctrlProps/ctrlProp18.xml><?xml version="1.0" encoding="utf-8"?>
<formControlPr xmlns="http://schemas.microsoft.com/office/spreadsheetml/2009/9/main" objectType="Scroll" dx="16" fmlaLink="$E$3" horiz="1" max="25" min="1" page="10" val="3"/>
</file>

<file path=xl/ctrlProps/ctrlProp19.xml><?xml version="1.0" encoding="utf-8"?>
<formControlPr xmlns="http://schemas.microsoft.com/office/spreadsheetml/2009/9/main" objectType="Scroll" dx="16" fmlaLink="$E$4" horiz="1" max="25" min="1" page="10" val="7"/>
</file>

<file path=xl/ctrlProps/ctrlProp2.xml><?xml version="1.0" encoding="utf-8"?>
<formControlPr xmlns="http://schemas.microsoft.com/office/spreadsheetml/2009/9/main" objectType="Scroll" dx="16" fmlaLink="$A$12" horiz="1" max="365" min="1" page="10" val="39"/>
</file>

<file path=xl/ctrlProps/ctrlProp20.xml><?xml version="1.0" encoding="utf-8"?>
<formControlPr xmlns="http://schemas.microsoft.com/office/spreadsheetml/2009/9/main" objectType="Scroll" dx="16" fmlaLink="$D$3" horiz="1" max="10" min="1" page="10" val="4"/>
</file>

<file path=xl/ctrlProps/ctrlProp21.xml><?xml version="1.0" encoding="utf-8"?>
<formControlPr xmlns="http://schemas.microsoft.com/office/spreadsheetml/2009/9/main" objectType="Scroll" dx="16" fmlaLink="$D$5" horiz="1" max="2020" min="2014" page="10" val="2017"/>
</file>

<file path=xl/ctrlProps/ctrlProp22.xml><?xml version="1.0" encoding="utf-8"?>
<formControlPr xmlns="http://schemas.microsoft.com/office/spreadsheetml/2009/9/main" objectType="Scroll" dx="16" fmlaLink="$E$3" horiz="1" max="12" min="1" page="10"/>
</file>

<file path=xl/ctrlProps/ctrlProp3.xml><?xml version="1.0" encoding="utf-8"?>
<formControlPr xmlns="http://schemas.microsoft.com/office/spreadsheetml/2009/9/main" objectType="Scroll" dx="16" fmlaLink="$D$3" horiz="1" max="10" min="1" page="10" val="6"/>
</file>

<file path=xl/ctrlProps/ctrlProp4.xml><?xml version="1.0" encoding="utf-8"?>
<formControlPr xmlns="http://schemas.microsoft.com/office/spreadsheetml/2009/9/main" objectType="Scroll" dx="16" fmlaLink="$D$3" horiz="1" max="10" min="1" page="10"/>
</file>

<file path=xl/ctrlProps/ctrlProp5.xml><?xml version="1.0" encoding="utf-8"?>
<formControlPr xmlns="http://schemas.microsoft.com/office/spreadsheetml/2009/9/main" objectType="Scroll" dx="16" fmlaLink="$D$4" horiz="1" max="10" min="1" page="10" val="2"/>
</file>

<file path=xl/ctrlProps/ctrlProp6.xml><?xml version="1.0" encoding="utf-8"?>
<formControlPr xmlns="http://schemas.microsoft.com/office/spreadsheetml/2009/9/main" objectType="Scroll" dx="16" fmlaLink="$G$5" horiz="1" max="12" min="1" page="10" val="10"/>
</file>

<file path=xl/ctrlProps/ctrlProp7.xml><?xml version="1.0" encoding="utf-8"?>
<formControlPr xmlns="http://schemas.microsoft.com/office/spreadsheetml/2009/9/main" objectType="Radio" checked="Checked" firstButton="1" fmlaLink="$E$10"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jpg"/></Relationships>
</file>

<file path=xl/drawings/_rels/drawing11.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9</xdr:col>
      <xdr:colOff>85726</xdr:colOff>
      <xdr:row>1</xdr:row>
      <xdr:rowOff>209550</xdr:rowOff>
    </xdr:from>
    <xdr:to>
      <xdr:col>16</xdr:col>
      <xdr:colOff>38100</xdr:colOff>
      <xdr:row>16</xdr:row>
      <xdr:rowOff>0</xdr:rowOff>
    </xdr:to>
    <xdr:graphicFrame macro="">
      <xdr:nvGraphicFramePr>
        <xdr:cNvPr id="2" name="Chart 2">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13</xdr:col>
      <xdr:colOff>180976</xdr:colOff>
      <xdr:row>9</xdr:row>
      <xdr:rowOff>120876</xdr:rowOff>
    </xdr:from>
    <xdr:to>
      <xdr:col>14</xdr:col>
      <xdr:colOff>50312</xdr:colOff>
      <xdr:row>21</xdr:row>
      <xdr:rowOff>76199</xdr:rowOff>
    </xdr:to>
    <xdr:pic>
      <xdr:nvPicPr>
        <xdr:cNvPr id="3" name="Picture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96201" y="1987776"/>
          <a:ext cx="2764936" cy="224132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304800</xdr:colOff>
      <xdr:row>2</xdr:row>
      <xdr:rowOff>19050</xdr:rowOff>
    </xdr:from>
    <xdr:to>
      <xdr:col>12</xdr:col>
      <xdr:colOff>0</xdr:colOff>
      <xdr:row>18</xdr:row>
      <xdr:rowOff>152400</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200025</xdr:colOff>
          <xdr:row>2</xdr:row>
          <xdr:rowOff>28575</xdr:rowOff>
        </xdr:from>
        <xdr:to>
          <xdr:col>4</xdr:col>
          <xdr:colOff>685800</xdr:colOff>
          <xdr:row>3</xdr:row>
          <xdr:rowOff>0</xdr:rowOff>
        </xdr:to>
        <xdr:sp macro="" textlink="">
          <xdr:nvSpPr>
            <xdr:cNvPr id="43009" name="Scroll Bar 1" hidden="1">
              <a:extLst>
                <a:ext uri="{63B3BB69-23CF-44E3-9099-C40C66FF867C}">
                  <a14:compatExt spid="_x0000_s43009"/>
                </a:ext>
                <a:ext uri="{FF2B5EF4-FFF2-40B4-BE49-F238E27FC236}">
                  <a16:creationId xmlns:a16="http://schemas.microsoft.com/office/drawing/2014/main" id="{00000000-0008-0000-1400-000001A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xdr:row>
          <xdr:rowOff>28575</xdr:rowOff>
        </xdr:from>
        <xdr:to>
          <xdr:col>4</xdr:col>
          <xdr:colOff>685800</xdr:colOff>
          <xdr:row>4</xdr:row>
          <xdr:rowOff>0</xdr:rowOff>
        </xdr:to>
        <xdr:sp macro="" textlink="">
          <xdr:nvSpPr>
            <xdr:cNvPr id="43010" name="Scroll Bar 2" hidden="1">
              <a:extLst>
                <a:ext uri="{63B3BB69-23CF-44E3-9099-C40C66FF867C}">
                  <a14:compatExt spid="_x0000_s43010"/>
                </a:ext>
                <a:ext uri="{FF2B5EF4-FFF2-40B4-BE49-F238E27FC236}">
                  <a16:creationId xmlns:a16="http://schemas.microsoft.com/office/drawing/2014/main" id="{00000000-0008-0000-1400-000002A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xdr:row>
          <xdr:rowOff>28575</xdr:rowOff>
        </xdr:from>
        <xdr:to>
          <xdr:col>4</xdr:col>
          <xdr:colOff>685800</xdr:colOff>
          <xdr:row>5</xdr:row>
          <xdr:rowOff>0</xdr:rowOff>
        </xdr:to>
        <xdr:sp macro="" textlink="">
          <xdr:nvSpPr>
            <xdr:cNvPr id="43011" name="Scroll Bar 3" hidden="1">
              <a:extLst>
                <a:ext uri="{63B3BB69-23CF-44E3-9099-C40C66FF867C}">
                  <a14:compatExt spid="_x0000_s43011"/>
                </a:ext>
                <a:ext uri="{FF2B5EF4-FFF2-40B4-BE49-F238E27FC236}">
                  <a16:creationId xmlns:a16="http://schemas.microsoft.com/office/drawing/2014/main" id="{00000000-0008-0000-1400-000003A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390525</xdr:colOff>
          <xdr:row>3</xdr:row>
          <xdr:rowOff>28575</xdr:rowOff>
        </xdr:from>
        <xdr:to>
          <xdr:col>3</xdr:col>
          <xdr:colOff>876300</xdr:colOff>
          <xdr:row>3</xdr:row>
          <xdr:rowOff>190500</xdr:rowOff>
        </xdr:to>
        <xdr:sp macro="" textlink="">
          <xdr:nvSpPr>
            <xdr:cNvPr id="44035" name="Scroll Bar 3" hidden="1">
              <a:extLst>
                <a:ext uri="{63B3BB69-23CF-44E3-9099-C40C66FF867C}">
                  <a14:compatExt spid="_x0000_s44035"/>
                </a:ext>
                <a:ext uri="{FF2B5EF4-FFF2-40B4-BE49-F238E27FC236}">
                  <a16:creationId xmlns:a16="http://schemas.microsoft.com/office/drawing/2014/main" id="{00000000-0008-0000-1500-000003A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12</xdr:col>
      <xdr:colOff>342900</xdr:colOff>
      <xdr:row>9</xdr:row>
      <xdr:rowOff>19050</xdr:rowOff>
    </xdr:from>
    <xdr:to>
      <xdr:col>12</xdr:col>
      <xdr:colOff>628650</xdr:colOff>
      <xdr:row>9</xdr:row>
      <xdr:rowOff>190500</xdr:rowOff>
    </xdr:to>
    <xdr:sp macro="" textlink="">
      <xdr:nvSpPr>
        <xdr:cNvPr id="2" name="Up Arrow 1">
          <a:extLst>
            <a:ext uri="{FF2B5EF4-FFF2-40B4-BE49-F238E27FC236}">
              <a16:creationId xmlns:a16="http://schemas.microsoft.com/office/drawing/2014/main" id="{00000000-0008-0000-1700-000002000000}"/>
            </a:ext>
          </a:extLst>
        </xdr:cNvPr>
        <xdr:cNvSpPr/>
      </xdr:nvSpPr>
      <xdr:spPr>
        <a:xfrm>
          <a:off x="7658100" y="1733550"/>
          <a:ext cx="266700" cy="171450"/>
        </a:xfrm>
        <a:prstGeom prst="upArrow">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endParaRPr lang="id-ID" sz="1100"/>
        </a:p>
      </xdr:txBody>
    </xdr:sp>
    <xdr:clientData/>
  </xdr:twoCellAnchor>
  <mc:AlternateContent xmlns:mc="http://schemas.openxmlformats.org/markup-compatibility/2006">
    <mc:Choice xmlns:a14="http://schemas.microsoft.com/office/drawing/2010/main" Requires="a14">
      <xdr:twoCellAnchor editAs="oneCell">
        <xdr:from>
          <xdr:col>8</xdr:col>
          <xdr:colOff>809625</xdr:colOff>
          <xdr:row>4</xdr:row>
          <xdr:rowOff>19050</xdr:rowOff>
        </xdr:from>
        <xdr:to>
          <xdr:col>8</xdr:col>
          <xdr:colOff>1295400</xdr:colOff>
          <xdr:row>4</xdr:row>
          <xdr:rowOff>180975</xdr:rowOff>
        </xdr:to>
        <xdr:sp macro="" textlink="">
          <xdr:nvSpPr>
            <xdr:cNvPr id="102401" name="Scroll Bar 1" hidden="1">
              <a:extLst>
                <a:ext uri="{63B3BB69-23CF-44E3-9099-C40C66FF867C}">
                  <a14:compatExt spid="_x0000_s102401"/>
                </a:ext>
                <a:ext uri="{FF2B5EF4-FFF2-40B4-BE49-F238E27FC236}">
                  <a16:creationId xmlns:a16="http://schemas.microsoft.com/office/drawing/2014/main" id="{00000000-0008-0000-1700-0000019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7</xdr:col>
      <xdr:colOff>114300</xdr:colOff>
      <xdr:row>10</xdr:row>
      <xdr:rowOff>76200</xdr:rowOff>
    </xdr:from>
    <xdr:to>
      <xdr:col>7</xdr:col>
      <xdr:colOff>333375</xdr:colOff>
      <xdr:row>12</xdr:row>
      <xdr:rowOff>161925</xdr:rowOff>
    </xdr:to>
    <xdr:sp macro="" textlink="">
      <xdr:nvSpPr>
        <xdr:cNvPr id="2" name="Left Arrow 1">
          <a:extLst>
            <a:ext uri="{FF2B5EF4-FFF2-40B4-BE49-F238E27FC236}">
              <a16:creationId xmlns:a16="http://schemas.microsoft.com/office/drawing/2014/main" id="{00000000-0008-0000-1800-000002000000}"/>
            </a:ext>
          </a:extLst>
        </xdr:cNvPr>
        <xdr:cNvSpPr/>
      </xdr:nvSpPr>
      <xdr:spPr>
        <a:xfrm>
          <a:off x="4381500" y="1981200"/>
          <a:ext cx="219075" cy="466725"/>
        </a:xfrm>
        <a:prstGeom prst="leftArrow">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endParaRPr lang="id-ID" sz="1100"/>
        </a:p>
      </xdr:txBody>
    </xdr:sp>
    <xdr:clientData/>
  </xdr:two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xdr:row>
          <xdr:rowOff>19050</xdr:rowOff>
        </xdr:from>
        <xdr:to>
          <xdr:col>2</xdr:col>
          <xdr:colOff>542925</xdr:colOff>
          <xdr:row>2</xdr:row>
          <xdr:rowOff>180975</xdr:rowOff>
        </xdr:to>
        <xdr:sp macro="" textlink="">
          <xdr:nvSpPr>
            <xdr:cNvPr id="104449" name="Scroll Bar 1" hidden="1">
              <a:extLst>
                <a:ext uri="{63B3BB69-23CF-44E3-9099-C40C66FF867C}">
                  <a14:compatExt spid="_x0000_s104449"/>
                </a:ext>
                <a:ext uri="{FF2B5EF4-FFF2-40B4-BE49-F238E27FC236}">
                  <a16:creationId xmlns:a16="http://schemas.microsoft.com/office/drawing/2014/main" id="{00000000-0008-0000-1F00-0000019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xdr:row>
          <xdr:rowOff>19050</xdr:rowOff>
        </xdr:from>
        <xdr:to>
          <xdr:col>2</xdr:col>
          <xdr:colOff>542925</xdr:colOff>
          <xdr:row>3</xdr:row>
          <xdr:rowOff>180975</xdr:rowOff>
        </xdr:to>
        <xdr:sp macro="" textlink="">
          <xdr:nvSpPr>
            <xdr:cNvPr id="104450" name="Scroll Bar 2" hidden="1">
              <a:extLst>
                <a:ext uri="{63B3BB69-23CF-44E3-9099-C40C66FF867C}">
                  <a14:compatExt spid="_x0000_s104450"/>
                </a:ext>
                <a:ext uri="{FF2B5EF4-FFF2-40B4-BE49-F238E27FC236}">
                  <a16:creationId xmlns:a16="http://schemas.microsoft.com/office/drawing/2014/main" id="{00000000-0008-0000-1F00-0000029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xdr:row>
          <xdr:rowOff>19050</xdr:rowOff>
        </xdr:from>
        <xdr:to>
          <xdr:col>2</xdr:col>
          <xdr:colOff>542925</xdr:colOff>
          <xdr:row>2</xdr:row>
          <xdr:rowOff>180975</xdr:rowOff>
        </xdr:to>
        <xdr:sp macro="" textlink="">
          <xdr:nvSpPr>
            <xdr:cNvPr id="105473" name="Scroll Bar 1" hidden="1">
              <a:extLst>
                <a:ext uri="{63B3BB69-23CF-44E3-9099-C40C66FF867C}">
                  <a14:compatExt spid="_x0000_s105473"/>
                </a:ext>
                <a:ext uri="{FF2B5EF4-FFF2-40B4-BE49-F238E27FC236}">
                  <a16:creationId xmlns:a16="http://schemas.microsoft.com/office/drawing/2014/main" id="{00000000-0008-0000-2000-0000019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xdr:row>
          <xdr:rowOff>19050</xdr:rowOff>
        </xdr:from>
        <xdr:to>
          <xdr:col>2</xdr:col>
          <xdr:colOff>542925</xdr:colOff>
          <xdr:row>3</xdr:row>
          <xdr:rowOff>180975</xdr:rowOff>
        </xdr:to>
        <xdr:sp macro="" textlink="">
          <xdr:nvSpPr>
            <xdr:cNvPr id="105474" name="Scroll Bar 2" hidden="1">
              <a:extLst>
                <a:ext uri="{63B3BB69-23CF-44E3-9099-C40C66FF867C}">
                  <a14:compatExt spid="_x0000_s105474"/>
                </a:ext>
                <a:ext uri="{FF2B5EF4-FFF2-40B4-BE49-F238E27FC236}">
                  <a16:creationId xmlns:a16="http://schemas.microsoft.com/office/drawing/2014/main" id="{00000000-0008-0000-2000-0000029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409575</xdr:colOff>
          <xdr:row>2</xdr:row>
          <xdr:rowOff>38100</xdr:rowOff>
        </xdr:from>
        <xdr:to>
          <xdr:col>2</xdr:col>
          <xdr:colOff>895350</xdr:colOff>
          <xdr:row>2</xdr:row>
          <xdr:rowOff>200025</xdr:rowOff>
        </xdr:to>
        <xdr:sp macro="" textlink="">
          <xdr:nvSpPr>
            <xdr:cNvPr id="106497" name="Scroll Bar 1" hidden="1">
              <a:extLst>
                <a:ext uri="{63B3BB69-23CF-44E3-9099-C40C66FF867C}">
                  <a14:compatExt spid="_x0000_s106497"/>
                </a:ext>
                <a:ext uri="{FF2B5EF4-FFF2-40B4-BE49-F238E27FC236}">
                  <a16:creationId xmlns:a16="http://schemas.microsoft.com/office/drawing/2014/main" id="{00000000-0008-0000-2100-000001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4</xdr:row>
          <xdr:rowOff>19050</xdr:rowOff>
        </xdr:from>
        <xdr:to>
          <xdr:col>2</xdr:col>
          <xdr:colOff>895350</xdr:colOff>
          <xdr:row>4</xdr:row>
          <xdr:rowOff>180975</xdr:rowOff>
        </xdr:to>
        <xdr:sp macro="" textlink="">
          <xdr:nvSpPr>
            <xdr:cNvPr id="106498" name="Scroll Bar 2" hidden="1">
              <a:extLst>
                <a:ext uri="{63B3BB69-23CF-44E3-9099-C40C66FF867C}">
                  <a14:compatExt spid="_x0000_s106498"/>
                </a:ext>
                <a:ext uri="{FF2B5EF4-FFF2-40B4-BE49-F238E27FC236}">
                  <a16:creationId xmlns:a16="http://schemas.microsoft.com/office/drawing/2014/main" id="{00000000-0008-0000-2100-000002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3</xdr:row>
          <xdr:rowOff>28575</xdr:rowOff>
        </xdr:from>
        <xdr:to>
          <xdr:col>2</xdr:col>
          <xdr:colOff>895350</xdr:colOff>
          <xdr:row>3</xdr:row>
          <xdr:rowOff>190500</xdr:rowOff>
        </xdr:to>
        <xdr:sp macro="" textlink="">
          <xdr:nvSpPr>
            <xdr:cNvPr id="106499" name="Scroll Bar 3" hidden="1">
              <a:extLst>
                <a:ext uri="{63B3BB69-23CF-44E3-9099-C40C66FF867C}">
                  <a14:compatExt spid="_x0000_s106499"/>
                </a:ext>
                <a:ext uri="{FF2B5EF4-FFF2-40B4-BE49-F238E27FC236}">
                  <a16:creationId xmlns:a16="http://schemas.microsoft.com/office/drawing/2014/main" id="{00000000-0008-0000-2100-000003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11</xdr:row>
          <xdr:rowOff>38100</xdr:rowOff>
        </xdr:from>
        <xdr:to>
          <xdr:col>2</xdr:col>
          <xdr:colOff>600075</xdr:colOff>
          <xdr:row>11</xdr:row>
          <xdr:rowOff>200025</xdr:rowOff>
        </xdr:to>
        <xdr:sp macro="" textlink="">
          <xdr:nvSpPr>
            <xdr:cNvPr id="78849" name="Scroll Bar 1" hidden="1">
              <a:extLst>
                <a:ext uri="{63B3BB69-23CF-44E3-9099-C40C66FF867C}">
                  <a14:compatExt spid="_x0000_s78849"/>
                </a:ext>
                <a:ext uri="{FF2B5EF4-FFF2-40B4-BE49-F238E27FC236}">
                  <a16:creationId xmlns:a16="http://schemas.microsoft.com/office/drawing/2014/main" id="{00000000-0008-0000-0200-0000013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11</xdr:row>
          <xdr:rowOff>38100</xdr:rowOff>
        </xdr:from>
        <xdr:to>
          <xdr:col>2</xdr:col>
          <xdr:colOff>600075</xdr:colOff>
          <xdr:row>11</xdr:row>
          <xdr:rowOff>200025</xdr:rowOff>
        </xdr:to>
        <xdr:sp macro="" textlink="">
          <xdr:nvSpPr>
            <xdr:cNvPr id="47105" name="Scroll Bar 1" hidden="1">
              <a:extLst>
                <a:ext uri="{63B3BB69-23CF-44E3-9099-C40C66FF867C}">
                  <a14:compatExt spid="_x0000_s47105"/>
                </a:ext>
                <a:ext uri="{FF2B5EF4-FFF2-40B4-BE49-F238E27FC236}">
                  <a16:creationId xmlns:a16="http://schemas.microsoft.com/office/drawing/2014/main" id="{00000000-0008-0000-0300-000001B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7</xdr:col>
      <xdr:colOff>123825</xdr:colOff>
      <xdr:row>10</xdr:row>
      <xdr:rowOff>142875</xdr:rowOff>
    </xdr:from>
    <xdr:to>
      <xdr:col>7</xdr:col>
      <xdr:colOff>304800</xdr:colOff>
      <xdr:row>12</xdr:row>
      <xdr:rowOff>66675</xdr:rowOff>
    </xdr:to>
    <xdr:sp macro="" textlink="">
      <xdr:nvSpPr>
        <xdr:cNvPr id="2" name="Left Arrow 1">
          <a:extLst>
            <a:ext uri="{FF2B5EF4-FFF2-40B4-BE49-F238E27FC236}">
              <a16:creationId xmlns:a16="http://schemas.microsoft.com/office/drawing/2014/main" id="{00000000-0008-0000-0700-000002000000}"/>
            </a:ext>
          </a:extLst>
        </xdr:cNvPr>
        <xdr:cNvSpPr/>
      </xdr:nvSpPr>
      <xdr:spPr>
        <a:xfrm>
          <a:off x="4991100" y="2162175"/>
          <a:ext cx="180975" cy="304800"/>
        </a:xfrm>
        <a:prstGeom prst="leftArrow">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endParaRPr lang="id-ID" sz="1100"/>
        </a:p>
      </xdr:txBody>
    </xdr:sp>
    <xdr:clientData/>
  </xdr:twoCellAnchor>
  <mc:AlternateContent xmlns:mc="http://schemas.openxmlformats.org/markup-compatibility/2006">
    <mc:Choice xmlns:a14="http://schemas.microsoft.com/office/drawing/2010/main" Requires="a14">
      <xdr:twoCellAnchor editAs="oneCell">
        <xdr:from>
          <xdr:col>2</xdr:col>
          <xdr:colOff>1066800</xdr:colOff>
          <xdr:row>2</xdr:row>
          <xdr:rowOff>19050</xdr:rowOff>
        </xdr:from>
        <xdr:to>
          <xdr:col>2</xdr:col>
          <xdr:colOff>1552575</xdr:colOff>
          <xdr:row>2</xdr:row>
          <xdr:rowOff>180975</xdr:rowOff>
        </xdr:to>
        <xdr:sp macro="" textlink="">
          <xdr:nvSpPr>
            <xdr:cNvPr id="58369" name="Scroll Bar 1" hidden="1">
              <a:extLst>
                <a:ext uri="{63B3BB69-23CF-44E3-9099-C40C66FF867C}">
                  <a14:compatExt spid="_x0000_s58369"/>
                </a:ext>
                <a:ext uri="{FF2B5EF4-FFF2-40B4-BE49-F238E27FC236}">
                  <a16:creationId xmlns:a16="http://schemas.microsoft.com/office/drawing/2014/main" id="{00000000-0008-0000-0700-000001E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1066800</xdr:colOff>
          <xdr:row>2</xdr:row>
          <xdr:rowOff>19050</xdr:rowOff>
        </xdr:from>
        <xdr:to>
          <xdr:col>2</xdr:col>
          <xdr:colOff>1552575</xdr:colOff>
          <xdr:row>2</xdr:row>
          <xdr:rowOff>180975</xdr:rowOff>
        </xdr:to>
        <xdr:sp macro="" textlink="">
          <xdr:nvSpPr>
            <xdr:cNvPr id="59393" name="Scroll Bar 1" hidden="1">
              <a:extLst>
                <a:ext uri="{63B3BB69-23CF-44E3-9099-C40C66FF867C}">
                  <a14:compatExt spid="_x0000_s59393"/>
                </a:ext>
                <a:ext uri="{FF2B5EF4-FFF2-40B4-BE49-F238E27FC236}">
                  <a16:creationId xmlns:a16="http://schemas.microsoft.com/office/drawing/2014/main" id="{00000000-0008-0000-0800-000001E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1066800</xdr:colOff>
          <xdr:row>3</xdr:row>
          <xdr:rowOff>19050</xdr:rowOff>
        </xdr:from>
        <xdr:to>
          <xdr:col>2</xdr:col>
          <xdr:colOff>1552575</xdr:colOff>
          <xdr:row>3</xdr:row>
          <xdr:rowOff>180975</xdr:rowOff>
        </xdr:to>
        <xdr:sp macro="" textlink="">
          <xdr:nvSpPr>
            <xdr:cNvPr id="59394" name="Scroll Bar 2" hidden="1">
              <a:extLst>
                <a:ext uri="{63B3BB69-23CF-44E3-9099-C40C66FF867C}">
                  <a14:compatExt spid="_x0000_s59394"/>
                </a:ext>
                <a:ext uri="{FF2B5EF4-FFF2-40B4-BE49-F238E27FC236}">
                  <a16:creationId xmlns:a16="http://schemas.microsoft.com/office/drawing/2014/main" id="{00000000-0008-0000-0800-000002E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714375</xdr:colOff>
          <xdr:row>4</xdr:row>
          <xdr:rowOff>9525</xdr:rowOff>
        </xdr:from>
        <xdr:to>
          <xdr:col>6</xdr:col>
          <xdr:colOff>419100</xdr:colOff>
          <xdr:row>4</xdr:row>
          <xdr:rowOff>171450</xdr:rowOff>
        </xdr:to>
        <xdr:sp macro="" textlink="">
          <xdr:nvSpPr>
            <xdr:cNvPr id="61441" name="Scroll Bar 1" hidden="1">
              <a:extLst>
                <a:ext uri="{63B3BB69-23CF-44E3-9099-C40C66FF867C}">
                  <a14:compatExt spid="_x0000_s61441"/>
                </a:ext>
                <a:ext uri="{FF2B5EF4-FFF2-40B4-BE49-F238E27FC236}">
                  <a16:creationId xmlns:a16="http://schemas.microsoft.com/office/drawing/2014/main" id="{00000000-0008-0000-0900-000001F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9</xdr:row>
          <xdr:rowOff>19050</xdr:rowOff>
        </xdr:from>
        <xdr:to>
          <xdr:col>1</xdr:col>
          <xdr:colOff>419100</xdr:colOff>
          <xdr:row>9</xdr:row>
          <xdr:rowOff>238125</xdr:rowOff>
        </xdr:to>
        <xdr:sp macro="" textlink="">
          <xdr:nvSpPr>
            <xdr:cNvPr id="16386" name="Option Button 2" hidden="1">
              <a:extLst>
                <a:ext uri="{63B3BB69-23CF-44E3-9099-C40C66FF867C}">
                  <a14:compatExt spid="_x0000_s16386"/>
                </a:ext>
                <a:ext uri="{FF2B5EF4-FFF2-40B4-BE49-F238E27FC236}">
                  <a16:creationId xmlns:a16="http://schemas.microsoft.com/office/drawing/2014/main" id="{00000000-0008-0000-0D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923925</xdr:colOff>
          <xdr:row>9</xdr:row>
          <xdr:rowOff>19050</xdr:rowOff>
        </xdr:from>
        <xdr:to>
          <xdr:col>2</xdr:col>
          <xdr:colOff>247650</xdr:colOff>
          <xdr:row>9</xdr:row>
          <xdr:rowOff>238125</xdr:rowOff>
        </xdr:to>
        <xdr:sp macro="" textlink="">
          <xdr:nvSpPr>
            <xdr:cNvPr id="16387" name="Option Button 3" hidden="1">
              <a:extLst>
                <a:ext uri="{63B3BB69-23CF-44E3-9099-C40C66FF867C}">
                  <a14:compatExt spid="_x0000_s16387"/>
                </a:ext>
                <a:ext uri="{FF2B5EF4-FFF2-40B4-BE49-F238E27FC236}">
                  <a16:creationId xmlns:a16="http://schemas.microsoft.com/office/drawing/2014/main" id="{00000000-0008-0000-0D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9</xdr:row>
          <xdr:rowOff>19050</xdr:rowOff>
        </xdr:from>
        <xdr:to>
          <xdr:col>3</xdr:col>
          <xdr:colOff>190500</xdr:colOff>
          <xdr:row>9</xdr:row>
          <xdr:rowOff>238125</xdr:rowOff>
        </xdr:to>
        <xdr:sp macro="" textlink="">
          <xdr:nvSpPr>
            <xdr:cNvPr id="16388" name="Option Button 4" hidden="1">
              <a:extLst>
                <a:ext uri="{63B3BB69-23CF-44E3-9099-C40C66FF867C}">
                  <a14:compatExt spid="_x0000_s16388"/>
                </a:ext>
                <a:ext uri="{FF2B5EF4-FFF2-40B4-BE49-F238E27FC236}">
                  <a16:creationId xmlns:a16="http://schemas.microsoft.com/office/drawing/2014/main" id="{00000000-0008-0000-0D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38100</xdr:rowOff>
        </xdr:from>
        <xdr:to>
          <xdr:col>2</xdr:col>
          <xdr:colOff>714375</xdr:colOff>
          <xdr:row>10</xdr:row>
          <xdr:rowOff>200025</xdr:rowOff>
        </xdr:to>
        <xdr:sp macro="" textlink="">
          <xdr:nvSpPr>
            <xdr:cNvPr id="16389" name="Scroll Bar 5" hidden="1">
              <a:extLst>
                <a:ext uri="{63B3BB69-23CF-44E3-9099-C40C66FF867C}">
                  <a14:compatExt spid="_x0000_s16389"/>
                </a:ext>
                <a:ext uri="{FF2B5EF4-FFF2-40B4-BE49-F238E27FC236}">
                  <a16:creationId xmlns:a16="http://schemas.microsoft.com/office/drawing/2014/main" id="{00000000-0008-0000-0D00-0000054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5</xdr:col>
      <xdr:colOff>161925</xdr:colOff>
      <xdr:row>2</xdr:row>
      <xdr:rowOff>133351</xdr:rowOff>
    </xdr:from>
    <xdr:to>
      <xdr:col>8</xdr:col>
      <xdr:colOff>390525</xdr:colOff>
      <xdr:row>24</xdr:row>
      <xdr:rowOff>68665</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76950" y="619126"/>
          <a:ext cx="3228975" cy="431681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85726</xdr:colOff>
      <xdr:row>7</xdr:row>
      <xdr:rowOff>89901</xdr:rowOff>
    </xdr:from>
    <xdr:to>
      <xdr:col>7</xdr:col>
      <xdr:colOff>3499373</xdr:colOff>
      <xdr:row>23</xdr:row>
      <xdr:rowOff>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1" y="1528176"/>
          <a:ext cx="3413647" cy="2958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AB17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UKU2016/277%20FUNGSI/FILE/EXCEL%202013/MATERI/BAB13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AB17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rmas004\books\SE9BOOKS\Chartsmmc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BUKU2016/277%20FUNGSI/SO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BUKU1\150FUNGSI\specialized%20lookup%20example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BUKU1/150FUNGSI/specialized%20lookup%20examp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v>0</v>
          </cell>
          <cell r="AB98">
            <v>0</v>
          </cell>
          <cell r="AC98">
            <v>0</v>
          </cell>
          <cell r="AD98">
            <v>0</v>
          </cell>
          <cell r="AE98">
            <v>0</v>
          </cell>
          <cell r="AF98">
            <v>0</v>
          </cell>
          <cell r="AG98">
            <v>0</v>
          </cell>
          <cell r="AH98">
            <v>0</v>
          </cell>
          <cell r="AI98">
            <v>0</v>
          </cell>
          <cell r="AJ98">
            <v>0</v>
          </cell>
          <cell r="AK98">
            <v>0</v>
          </cell>
          <cell r="AL98">
            <v>0</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v>0</v>
          </cell>
          <cell r="BB98">
            <v>0</v>
          </cell>
          <cell r="BC98">
            <v>0</v>
          </cell>
          <cell r="BD98">
            <v>0</v>
          </cell>
          <cell r="BE98">
            <v>0</v>
          </cell>
          <cell r="BF98">
            <v>0</v>
          </cell>
          <cell r="BG98">
            <v>0</v>
          </cell>
          <cell r="BH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v>0</v>
          </cell>
          <cell r="AB99">
            <v>0</v>
          </cell>
          <cell r="AC99">
            <v>0</v>
          </cell>
          <cell r="AD99">
            <v>0</v>
          </cell>
          <cell r="AE99">
            <v>0</v>
          </cell>
          <cell r="AF99">
            <v>0</v>
          </cell>
          <cell r="AG99">
            <v>0</v>
          </cell>
          <cell r="AH99">
            <v>0</v>
          </cell>
          <cell r="AI99">
            <v>0</v>
          </cell>
          <cell r="AJ99">
            <v>0</v>
          </cell>
          <cell r="AK99">
            <v>0</v>
          </cell>
          <cell r="AL99">
            <v>0</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v>0</v>
          </cell>
          <cell r="AZ99">
            <v>0</v>
          </cell>
          <cell r="BA99">
            <v>0</v>
          </cell>
          <cell r="BB99">
            <v>0</v>
          </cell>
          <cell r="BC99">
            <v>0</v>
          </cell>
          <cell r="BD99">
            <v>0</v>
          </cell>
          <cell r="BE99">
            <v>0</v>
          </cell>
          <cell r="BF99">
            <v>0</v>
          </cell>
          <cell r="BG99">
            <v>0</v>
          </cell>
          <cell r="BH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v>0</v>
          </cell>
          <cell r="AB100">
            <v>0</v>
          </cell>
          <cell r="AC100">
            <v>0</v>
          </cell>
          <cell r="AD100">
            <v>0</v>
          </cell>
          <cell r="AE100">
            <v>0</v>
          </cell>
          <cell r="AF100">
            <v>0</v>
          </cell>
          <cell r="AG100">
            <v>0</v>
          </cell>
          <cell r="AH100">
            <v>0</v>
          </cell>
          <cell r="AI100">
            <v>0</v>
          </cell>
          <cell r="AJ100">
            <v>0</v>
          </cell>
          <cell r="AK100">
            <v>0</v>
          </cell>
          <cell r="AL100">
            <v>0</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v>0</v>
          </cell>
          <cell r="AZ100">
            <v>0</v>
          </cell>
          <cell r="BA100">
            <v>0</v>
          </cell>
          <cell r="BB100">
            <v>0</v>
          </cell>
          <cell r="BC100">
            <v>0</v>
          </cell>
          <cell r="BD100">
            <v>0</v>
          </cell>
          <cell r="BE100">
            <v>0</v>
          </cell>
          <cell r="BF100">
            <v>0</v>
          </cell>
          <cell r="BG100">
            <v>0</v>
          </cell>
          <cell r="BH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t="str">
            <v xml:space="preserve"> </v>
          </cell>
          <cell r="T110" t="str">
            <v>Animation Projection</v>
          </cell>
          <cell r="V110">
            <v>35718</v>
          </cell>
          <cell r="W110">
            <v>35814</v>
          </cell>
          <cell r="X110">
            <v>750</v>
          </cell>
          <cell r="Y110">
            <v>11</v>
          </cell>
          <cell r="Z110">
            <v>83.666666666666671</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187.5</v>
          </cell>
          <cell r="BC110">
            <v>375</v>
          </cell>
          <cell r="BD110">
            <v>562.5</v>
          </cell>
          <cell r="BE110">
            <v>500</v>
          </cell>
          <cell r="BF110">
            <v>500</v>
          </cell>
          <cell r="BG110">
            <v>500</v>
          </cell>
          <cell r="BH110">
            <v>500</v>
          </cell>
          <cell r="BK110">
            <v>500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t="str">
            <v xml:space="preserve"> </v>
          </cell>
          <cell r="T111" t="str">
            <v>Animation Projection</v>
          </cell>
          <cell r="V111">
            <v>35718</v>
          </cell>
          <cell r="W111">
            <v>35814</v>
          </cell>
          <cell r="X111">
            <v>750</v>
          </cell>
          <cell r="Y111">
            <v>11</v>
          </cell>
          <cell r="Z111">
            <v>77.599999999999994</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187.5</v>
          </cell>
          <cell r="BC111">
            <v>375</v>
          </cell>
          <cell r="BD111">
            <v>562.5</v>
          </cell>
          <cell r="BE111">
            <v>500</v>
          </cell>
          <cell r="BF111">
            <v>500</v>
          </cell>
          <cell r="BG111">
            <v>500</v>
          </cell>
          <cell r="BH111">
            <v>500</v>
          </cell>
          <cell r="BK111">
            <v>500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225</v>
          </cell>
          <cell r="BH112">
            <v>450</v>
          </cell>
          <cell r="BK112">
            <v>900</v>
          </cell>
          <cell r="BL112">
            <v>900</v>
          </cell>
          <cell r="BM112">
            <v>900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row>
        <row r="114">
          <cell r="T114" t="str">
            <v>BUDGET FORECAST</v>
          </cell>
          <cell r="W114">
            <v>153000</v>
          </cell>
          <cell r="X114">
            <v>40800</v>
          </cell>
          <cell r="AA114">
            <v>0</v>
          </cell>
          <cell r="AB114">
            <v>0</v>
          </cell>
          <cell r="AC114">
            <v>0</v>
          </cell>
          <cell r="AD114">
            <v>0</v>
          </cell>
          <cell r="AE114">
            <v>0</v>
          </cell>
          <cell r="AF114">
            <v>0</v>
          </cell>
          <cell r="AG114">
            <v>0</v>
          </cell>
          <cell r="AH114">
            <v>0</v>
          </cell>
          <cell r="AI114">
            <v>0</v>
          </cell>
          <cell r="AJ114">
            <v>0</v>
          </cell>
          <cell r="AK114">
            <v>0</v>
          </cell>
          <cell r="AL114">
            <v>0</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v>0</v>
          </cell>
          <cell r="AC115">
            <v>0</v>
          </cell>
          <cell r="AD115">
            <v>0</v>
          </cell>
          <cell r="AE115">
            <v>0</v>
          </cell>
          <cell r="AF115">
            <v>0</v>
          </cell>
          <cell r="AG115">
            <v>0</v>
          </cell>
          <cell r="AH115">
            <v>0</v>
          </cell>
          <cell r="AI115">
            <v>0</v>
          </cell>
          <cell r="AJ115">
            <v>0</v>
          </cell>
          <cell r="AK115">
            <v>0</v>
          </cell>
          <cell r="AL115">
            <v>0</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row>
        <row r="116">
          <cell r="V116" t="str">
            <v>PRE PROD</v>
          </cell>
          <cell r="W116">
            <v>30</v>
          </cell>
          <cell r="X116">
            <v>180000</v>
          </cell>
          <cell r="AA116">
            <v>180000</v>
          </cell>
          <cell r="AB116">
            <v>0</v>
          </cell>
          <cell r="AC116">
            <v>0</v>
          </cell>
          <cell r="AD116">
            <v>0</v>
          </cell>
          <cell r="AE116">
            <v>0</v>
          </cell>
          <cell r="AF116">
            <v>0</v>
          </cell>
          <cell r="AG116">
            <v>0</v>
          </cell>
          <cell r="AH116">
            <v>0</v>
          </cell>
          <cell r="AI116">
            <v>0</v>
          </cell>
          <cell r="AJ116">
            <v>0</v>
          </cell>
          <cell r="AK116">
            <v>0</v>
          </cell>
          <cell r="AL116">
            <v>0</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v>0</v>
          </cell>
          <cell r="FH116">
            <v>0</v>
          </cell>
          <cell r="FI116">
            <v>0</v>
          </cell>
        </row>
        <row r="117">
          <cell r="V117" t="str">
            <v>BACKGROUNDS</v>
          </cell>
          <cell r="W117">
            <v>12</v>
          </cell>
          <cell r="X117">
            <v>60000</v>
          </cell>
          <cell r="AA117">
            <v>59999.974293795312</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v>0</v>
          </cell>
          <cell r="BJ117">
            <v>75000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v>0</v>
          </cell>
          <cell r="FH117">
            <v>0</v>
          </cell>
          <cell r="FI117">
            <v>0</v>
          </cell>
        </row>
        <row r="118">
          <cell r="V118" t="str">
            <v>PRODUCTION</v>
          </cell>
          <cell r="W118">
            <v>150</v>
          </cell>
          <cell r="X118">
            <v>950000</v>
          </cell>
          <cell r="AA118">
            <v>950000.03</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v>0</v>
          </cell>
          <cell r="BJ118">
            <v>155714.29</v>
          </cell>
          <cell r="BK118">
            <v>130000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0</v>
          </cell>
          <cell r="FD118">
            <v>0</v>
          </cell>
          <cell r="FE118">
            <v>0</v>
          </cell>
          <cell r="FF118">
            <v>0</v>
          </cell>
          <cell r="FG118">
            <v>0</v>
          </cell>
          <cell r="FH118">
            <v>0</v>
          </cell>
          <cell r="FI118">
            <v>0</v>
          </cell>
        </row>
        <row r="119">
          <cell r="V119" t="str">
            <v>INK &amp; PAINT</v>
          </cell>
          <cell r="W119">
            <v>8</v>
          </cell>
          <cell r="X119">
            <v>32400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1800</v>
          </cell>
          <cell r="BG119">
            <v>3600</v>
          </cell>
          <cell r="BH119">
            <v>5400</v>
          </cell>
          <cell r="BI119">
            <v>0</v>
          </cell>
          <cell r="BJ119">
            <v>7200</v>
          </cell>
          <cell r="BK119">
            <v>7200</v>
          </cell>
          <cell r="BL119">
            <v>7200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v>0</v>
          </cell>
          <cell r="FH119">
            <v>0</v>
          </cell>
          <cell r="FI119">
            <v>0</v>
          </cell>
        </row>
        <row r="120">
          <cell r="V120" t="str">
            <v>INK &amp; PAINT</v>
          </cell>
          <cell r="W120">
            <v>8</v>
          </cell>
          <cell r="X120">
            <v>72000</v>
          </cell>
          <cell r="AA120">
            <v>72000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8000</v>
          </cell>
          <cell r="BH120">
            <v>10000</v>
          </cell>
          <cell r="BI120">
            <v>0</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row>
        <row r="124">
          <cell r="S124" t="str">
            <v>COST TO DATE</v>
          </cell>
          <cell r="T124" t="str">
            <v>ACTUAL COST TO DATE</v>
          </cell>
          <cell r="V124" t="str">
            <v>DIRECT TO DATE</v>
          </cell>
          <cell r="W124" t="str">
            <v>BUDGET</v>
          </cell>
          <cell r="AC124" t="str">
            <v>ADJ</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row>
        <row r="137">
          <cell r="V137" t="str">
            <v>PROJECTED RTM</v>
          </cell>
          <cell r="X137">
            <v>35907</v>
          </cell>
          <cell r="Y137">
            <v>119</v>
          </cell>
          <cell r="Z137">
            <v>39.666666666666671</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BA137">
            <v>0</v>
          </cell>
          <cell r="BB137">
            <v>0</v>
          </cell>
          <cell r="BC137">
            <v>0</v>
          </cell>
          <cell r="BD137">
            <v>0</v>
          </cell>
          <cell r="BE137">
            <v>0</v>
          </cell>
          <cell r="BF137">
            <v>0</v>
          </cell>
          <cell r="BG137">
            <v>0</v>
          </cell>
          <cell r="BH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v>0</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v>0</v>
          </cell>
          <cell r="CU153">
            <v>0</v>
          </cell>
          <cell r="CV153">
            <v>0</v>
          </cell>
          <cell r="CW153">
            <v>0</v>
          </cell>
          <cell r="CX153">
            <v>0</v>
          </cell>
          <cell r="CY153">
            <v>0</v>
          </cell>
          <cell r="CZ153">
            <v>0</v>
          </cell>
          <cell r="DA153">
            <v>0</v>
          </cell>
          <cell r="DB153">
            <v>0</v>
          </cell>
          <cell r="DC153">
            <v>0</v>
          </cell>
          <cell r="DD153">
            <v>0</v>
          </cell>
          <cell r="DE153">
            <v>0</v>
          </cell>
          <cell r="DF153">
            <v>0</v>
          </cell>
          <cell r="DG153">
            <v>0</v>
          </cell>
          <cell r="DH153">
            <v>0</v>
          </cell>
          <cell r="DI153">
            <v>0</v>
          </cell>
          <cell r="DJ153">
            <v>0</v>
          </cell>
          <cell r="DK153">
            <v>0</v>
          </cell>
          <cell r="DL153">
            <v>0</v>
          </cell>
          <cell r="DM153">
            <v>0</v>
          </cell>
          <cell r="DN153">
            <v>0</v>
          </cell>
          <cell r="DO153">
            <v>0</v>
          </cell>
          <cell r="DP153">
            <v>0</v>
          </cell>
          <cell r="DQ153">
            <v>0</v>
          </cell>
          <cell r="DR153">
            <v>0</v>
          </cell>
          <cell r="DS153">
            <v>0</v>
          </cell>
          <cell r="DT153">
            <v>0</v>
          </cell>
          <cell r="DU153">
            <v>0</v>
          </cell>
          <cell r="DV153">
            <v>0</v>
          </cell>
          <cell r="DW153">
            <v>0</v>
          </cell>
          <cell r="DX153">
            <v>0</v>
          </cell>
          <cell r="DY153">
            <v>0</v>
          </cell>
          <cell r="DZ153">
            <v>0</v>
          </cell>
          <cell r="EA153">
            <v>0</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row>
        <row r="154">
          <cell r="S154" t="str">
            <v>COST TO DATE</v>
          </cell>
          <cell r="V154" t="str">
            <v>DIRECT TO DATE</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v>0</v>
          </cell>
          <cell r="CU154">
            <v>0</v>
          </cell>
          <cell r="CV154">
            <v>0</v>
          </cell>
          <cell r="CW154">
            <v>0</v>
          </cell>
          <cell r="CX154">
            <v>0</v>
          </cell>
          <cell r="CY154">
            <v>0</v>
          </cell>
          <cell r="CZ154">
            <v>0</v>
          </cell>
          <cell r="DA154">
            <v>0</v>
          </cell>
          <cell r="DB154">
            <v>0</v>
          </cell>
          <cell r="DC154">
            <v>0</v>
          </cell>
          <cell r="DD154">
            <v>0</v>
          </cell>
          <cell r="DE154">
            <v>0</v>
          </cell>
          <cell r="DF154">
            <v>0</v>
          </cell>
          <cell r="DG154">
            <v>0</v>
          </cell>
          <cell r="DH154">
            <v>0</v>
          </cell>
          <cell r="DI154">
            <v>0</v>
          </cell>
          <cell r="DJ154">
            <v>0</v>
          </cell>
          <cell r="DK154">
            <v>0</v>
          </cell>
          <cell r="DL154">
            <v>0</v>
          </cell>
          <cell r="DM154">
            <v>0</v>
          </cell>
          <cell r="DN154">
            <v>0</v>
          </cell>
          <cell r="DO154">
            <v>0</v>
          </cell>
          <cell r="DP154">
            <v>0</v>
          </cell>
          <cell r="DQ154">
            <v>0</v>
          </cell>
          <cell r="DR154">
            <v>0</v>
          </cell>
          <cell r="DS154">
            <v>0</v>
          </cell>
          <cell r="DT154">
            <v>0</v>
          </cell>
          <cell r="DU154">
            <v>0</v>
          </cell>
          <cell r="DV154">
            <v>0</v>
          </cell>
          <cell r="DW154">
            <v>0</v>
          </cell>
          <cell r="DX154">
            <v>0</v>
          </cell>
          <cell r="DY154">
            <v>0</v>
          </cell>
          <cell r="DZ154">
            <v>0</v>
          </cell>
          <cell r="EA154">
            <v>0</v>
          </cell>
          <cell r="EB154">
            <v>0</v>
          </cell>
          <cell r="EC154">
            <v>0</v>
          </cell>
          <cell r="ED154">
            <v>0</v>
          </cell>
          <cell r="EE154">
            <v>0</v>
          </cell>
          <cell r="EF154">
            <v>0</v>
          </cell>
          <cell r="EG154">
            <v>0</v>
          </cell>
          <cell r="EH154">
            <v>0</v>
          </cell>
          <cell r="EI154">
            <v>0</v>
          </cell>
          <cell r="EJ154">
            <v>0</v>
          </cell>
          <cell r="EK154">
            <v>0</v>
          </cell>
          <cell r="EL154">
            <v>0</v>
          </cell>
          <cell r="EM154">
            <v>0</v>
          </cell>
          <cell r="EN154">
            <v>0</v>
          </cell>
          <cell r="EO154">
            <v>0</v>
          </cell>
          <cell r="EP154">
            <v>0</v>
          </cell>
          <cell r="EQ154">
            <v>0</v>
          </cell>
          <cell r="ER154">
            <v>0</v>
          </cell>
          <cell r="ES154">
            <v>0</v>
          </cell>
          <cell r="ET154">
            <v>0</v>
          </cell>
          <cell r="EU154">
            <v>0</v>
          </cell>
          <cell r="EV154">
            <v>0</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428.57142857142856</v>
          </cell>
          <cell r="AZ165">
            <v>428.57142857142856</v>
          </cell>
          <cell r="BA165">
            <v>428.57142857142856</v>
          </cell>
          <cell r="BB165">
            <v>428.57142857142856</v>
          </cell>
          <cell r="BC165">
            <v>428.57142857142856</v>
          </cell>
          <cell r="BD165">
            <v>0</v>
          </cell>
          <cell r="BE165">
            <v>0</v>
          </cell>
          <cell r="BF165">
            <v>0</v>
          </cell>
          <cell r="BG165">
            <v>0</v>
          </cell>
          <cell r="BH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row>
        <row r="166">
          <cell r="V166" t="str">
            <v>PROJECTED RTM</v>
          </cell>
          <cell r="Y166" t="e">
            <v>#REF!</v>
          </cell>
          <cell r="Z166" t="e">
            <v>#REF!</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BD166">
            <v>0</v>
          </cell>
          <cell r="BE166">
            <v>0</v>
          </cell>
          <cell r="BF166">
            <v>0</v>
          </cell>
          <cell r="BG166">
            <v>0</v>
          </cell>
          <cell r="BH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35730</v>
          </cell>
          <cell r="BA170">
            <v>35737</v>
          </cell>
          <cell r="BB170">
            <v>35744</v>
          </cell>
          <cell r="BC170">
            <v>35751</v>
          </cell>
          <cell r="BD170">
            <v>35758</v>
          </cell>
          <cell r="BE170">
            <v>35765</v>
          </cell>
          <cell r="BF170">
            <v>35772</v>
          </cell>
          <cell r="BG170">
            <v>35779</v>
          </cell>
          <cell r="BH170">
            <v>35786</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v>0</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cell r="DJ170">
            <v>0</v>
          </cell>
          <cell r="DK170">
            <v>0</v>
          </cell>
          <cell r="DL170">
            <v>0</v>
          </cell>
          <cell r="DM170">
            <v>0</v>
          </cell>
          <cell r="DN170">
            <v>0</v>
          </cell>
          <cell r="DO170">
            <v>0</v>
          </cell>
          <cell r="DP170">
            <v>0</v>
          </cell>
          <cell r="DQ170">
            <v>0</v>
          </cell>
          <cell r="DR170">
            <v>0</v>
          </cell>
          <cell r="DS170">
            <v>0</v>
          </cell>
          <cell r="DT170">
            <v>0</v>
          </cell>
          <cell r="DU170">
            <v>0</v>
          </cell>
          <cell r="DV170">
            <v>0</v>
          </cell>
          <cell r="DW170">
            <v>0</v>
          </cell>
          <cell r="DX170">
            <v>0</v>
          </cell>
          <cell r="DY170">
            <v>0</v>
          </cell>
          <cell r="DZ170">
            <v>0</v>
          </cell>
          <cell r="EA170">
            <v>0</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35730</v>
          </cell>
          <cell r="BA171">
            <v>35737</v>
          </cell>
          <cell r="BB171">
            <v>35744</v>
          </cell>
          <cell r="BC171">
            <v>35751</v>
          </cell>
          <cell r="BD171">
            <v>35758</v>
          </cell>
          <cell r="BE171">
            <v>35765</v>
          </cell>
          <cell r="BF171">
            <v>35772</v>
          </cell>
          <cell r="BG171">
            <v>35779</v>
          </cell>
          <cell r="BH171">
            <v>35786</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v>0</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cell r="DJ171">
            <v>0</v>
          </cell>
          <cell r="DK171">
            <v>0</v>
          </cell>
          <cell r="DL171">
            <v>0</v>
          </cell>
          <cell r="DM171">
            <v>0</v>
          </cell>
          <cell r="DN171">
            <v>0</v>
          </cell>
          <cell r="DO171">
            <v>0</v>
          </cell>
          <cell r="DP171">
            <v>0</v>
          </cell>
          <cell r="DQ171">
            <v>0</v>
          </cell>
          <cell r="DR171">
            <v>0</v>
          </cell>
          <cell r="DS171">
            <v>0</v>
          </cell>
          <cell r="DT171">
            <v>0</v>
          </cell>
          <cell r="DU171">
            <v>0</v>
          </cell>
          <cell r="DV171">
            <v>0</v>
          </cell>
          <cell r="DW171">
            <v>0</v>
          </cell>
          <cell r="DX171">
            <v>0</v>
          </cell>
          <cell r="DY171">
            <v>0</v>
          </cell>
          <cell r="DZ171">
            <v>0</v>
          </cell>
          <cell r="EA171">
            <v>0</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100</v>
          </cell>
          <cell r="BA172">
            <v>200</v>
          </cell>
          <cell r="BB172">
            <v>300</v>
          </cell>
          <cell r="BC172">
            <v>400</v>
          </cell>
          <cell r="BD172">
            <v>400</v>
          </cell>
          <cell r="BE172">
            <v>400</v>
          </cell>
          <cell r="BF172">
            <v>400</v>
          </cell>
          <cell r="BG172">
            <v>400</v>
          </cell>
          <cell r="BH172">
            <v>400</v>
          </cell>
          <cell r="BI172">
            <v>0</v>
          </cell>
          <cell r="BJ172">
            <v>0</v>
          </cell>
          <cell r="BK172">
            <v>0</v>
          </cell>
          <cell r="BL172">
            <v>0</v>
          </cell>
          <cell r="BM172">
            <v>0</v>
          </cell>
          <cell r="BN172">
            <v>0</v>
          </cell>
          <cell r="BP172">
            <v>0</v>
          </cell>
          <cell r="BQ172">
            <v>0</v>
          </cell>
          <cell r="BR172">
            <v>0</v>
          </cell>
          <cell r="BS172">
            <v>0</v>
          </cell>
          <cell r="BT172">
            <v>0</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v>0</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cell r="DJ172">
            <v>0</v>
          </cell>
          <cell r="DK172">
            <v>0</v>
          </cell>
          <cell r="DL172">
            <v>0</v>
          </cell>
          <cell r="DM172">
            <v>0</v>
          </cell>
          <cell r="DN172">
            <v>0</v>
          </cell>
          <cell r="DO172">
            <v>0</v>
          </cell>
          <cell r="DP172">
            <v>0</v>
          </cell>
          <cell r="DQ172">
            <v>0</v>
          </cell>
          <cell r="DR172">
            <v>0</v>
          </cell>
          <cell r="DS172">
            <v>0</v>
          </cell>
          <cell r="DT172">
            <v>0</v>
          </cell>
          <cell r="DU172">
            <v>0</v>
          </cell>
          <cell r="DV172">
            <v>0</v>
          </cell>
          <cell r="DW172">
            <v>0</v>
          </cell>
          <cell r="DX172">
            <v>0</v>
          </cell>
          <cell r="DY172">
            <v>0</v>
          </cell>
          <cell r="DZ172">
            <v>0</v>
          </cell>
          <cell r="EA172">
            <v>0</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v>0</v>
          </cell>
          <cell r="BU182">
            <v>0</v>
          </cell>
          <cell r="BV182">
            <v>0</v>
          </cell>
          <cell r="BW182">
            <v>0</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cell r="DJ182">
            <v>0</v>
          </cell>
          <cell r="DK182">
            <v>0</v>
          </cell>
          <cell r="DL182">
            <v>0</v>
          </cell>
          <cell r="DM182">
            <v>0</v>
          </cell>
          <cell r="DN182">
            <v>0</v>
          </cell>
          <cell r="DO182">
            <v>0</v>
          </cell>
          <cell r="DP182">
            <v>0</v>
          </cell>
          <cell r="DQ182">
            <v>0</v>
          </cell>
          <cell r="DR182">
            <v>0</v>
          </cell>
          <cell r="DS182">
            <v>0</v>
          </cell>
          <cell r="DT182">
            <v>0</v>
          </cell>
          <cell r="DU182">
            <v>0</v>
          </cell>
          <cell r="DV182">
            <v>0</v>
          </cell>
          <cell r="DW182">
            <v>0</v>
          </cell>
          <cell r="DX182">
            <v>0</v>
          </cell>
          <cell r="DY182">
            <v>0</v>
          </cell>
          <cell r="DZ182">
            <v>0</v>
          </cell>
          <cell r="EA182">
            <v>0</v>
          </cell>
          <cell r="EB182">
            <v>0</v>
          </cell>
          <cell r="EC182">
            <v>0</v>
          </cell>
          <cell r="ED182">
            <v>0</v>
          </cell>
          <cell r="EE182">
            <v>0</v>
          </cell>
          <cell r="EF182">
            <v>0</v>
          </cell>
          <cell r="EG182">
            <v>0</v>
          </cell>
          <cell r="EH182">
            <v>0</v>
          </cell>
          <cell r="EI182">
            <v>0</v>
          </cell>
          <cell r="EJ182">
            <v>0</v>
          </cell>
          <cell r="EK182">
            <v>0</v>
          </cell>
          <cell r="EL182">
            <v>0</v>
          </cell>
          <cell r="EM182">
            <v>0</v>
          </cell>
          <cell r="EN182">
            <v>0</v>
          </cell>
          <cell r="EO182">
            <v>0</v>
          </cell>
          <cell r="EP182">
            <v>0</v>
          </cell>
          <cell r="EQ182">
            <v>0</v>
          </cell>
          <cell r="ER182">
            <v>0</v>
          </cell>
          <cell r="ES182">
            <v>0</v>
          </cell>
          <cell r="ET182">
            <v>0</v>
          </cell>
          <cell r="EU182">
            <v>0</v>
          </cell>
          <cell r="EV182">
            <v>0</v>
          </cell>
          <cell r="EW182">
            <v>0</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v>0</v>
          </cell>
          <cell r="BU183">
            <v>0</v>
          </cell>
          <cell r="BV183">
            <v>0</v>
          </cell>
          <cell r="BW183">
            <v>0</v>
          </cell>
          <cell r="BX183">
            <v>0</v>
          </cell>
          <cell r="BY183">
            <v>0</v>
          </cell>
          <cell r="BZ183">
            <v>0</v>
          </cell>
          <cell r="CA183">
            <v>0</v>
          </cell>
          <cell r="CB183">
            <v>0</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v>0</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cell r="DJ183">
            <v>0</v>
          </cell>
          <cell r="DK183">
            <v>0</v>
          </cell>
          <cell r="DL183">
            <v>0</v>
          </cell>
          <cell r="DM183">
            <v>0</v>
          </cell>
          <cell r="DN183">
            <v>0</v>
          </cell>
          <cell r="DO183">
            <v>0</v>
          </cell>
          <cell r="DP183">
            <v>0</v>
          </cell>
          <cell r="DQ183">
            <v>0</v>
          </cell>
          <cell r="DR183">
            <v>0</v>
          </cell>
          <cell r="DS183">
            <v>0</v>
          </cell>
          <cell r="DT183">
            <v>0</v>
          </cell>
          <cell r="DU183">
            <v>0</v>
          </cell>
          <cell r="DV183">
            <v>0</v>
          </cell>
          <cell r="DW183">
            <v>0</v>
          </cell>
          <cell r="DX183">
            <v>0</v>
          </cell>
          <cell r="DY183">
            <v>0</v>
          </cell>
          <cell r="DZ183">
            <v>0</v>
          </cell>
          <cell r="EA183">
            <v>0</v>
          </cell>
          <cell r="EB183">
            <v>0</v>
          </cell>
          <cell r="EC183">
            <v>0</v>
          </cell>
          <cell r="ED183">
            <v>0</v>
          </cell>
          <cell r="EE183">
            <v>0</v>
          </cell>
          <cell r="EF183">
            <v>0</v>
          </cell>
          <cell r="EG183">
            <v>0</v>
          </cell>
          <cell r="EH183">
            <v>0</v>
          </cell>
          <cell r="EI183">
            <v>0</v>
          </cell>
          <cell r="EJ183">
            <v>0</v>
          </cell>
          <cell r="EK183">
            <v>0</v>
          </cell>
          <cell r="EL183">
            <v>0</v>
          </cell>
          <cell r="EM183">
            <v>0</v>
          </cell>
          <cell r="EN183">
            <v>0</v>
          </cell>
          <cell r="EO183">
            <v>0</v>
          </cell>
          <cell r="EP183">
            <v>0</v>
          </cell>
          <cell r="EQ183">
            <v>0</v>
          </cell>
          <cell r="ER183">
            <v>0</v>
          </cell>
          <cell r="ES183">
            <v>0</v>
          </cell>
          <cell r="ET183">
            <v>0</v>
          </cell>
          <cell r="EU183">
            <v>0</v>
          </cell>
          <cell r="EV183">
            <v>0</v>
          </cell>
          <cell r="EW183">
            <v>0</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0</v>
          </cell>
          <cell r="BJ184">
            <v>0</v>
          </cell>
          <cell r="BK184">
            <v>0</v>
          </cell>
          <cell r="BL184">
            <v>0</v>
          </cell>
          <cell r="BM184">
            <v>0</v>
          </cell>
          <cell r="BN184">
            <v>225</v>
          </cell>
          <cell r="BO184">
            <v>450</v>
          </cell>
          <cell r="BP184">
            <v>450</v>
          </cell>
          <cell r="BQ184">
            <v>675</v>
          </cell>
          <cell r="BR184">
            <v>450</v>
          </cell>
          <cell r="BS184">
            <v>675</v>
          </cell>
          <cell r="BT184">
            <v>900</v>
          </cell>
          <cell r="BU184">
            <v>900</v>
          </cell>
          <cell r="BV184">
            <v>0</v>
          </cell>
          <cell r="BW184">
            <v>0</v>
          </cell>
          <cell r="BX184">
            <v>0</v>
          </cell>
          <cell r="BY184">
            <v>0</v>
          </cell>
          <cell r="BZ184">
            <v>0</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v>0</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cell r="DJ184">
            <v>0</v>
          </cell>
          <cell r="DK184">
            <v>0</v>
          </cell>
          <cell r="DL184">
            <v>0</v>
          </cell>
          <cell r="DM184">
            <v>0</v>
          </cell>
          <cell r="DN184">
            <v>0</v>
          </cell>
          <cell r="DO184">
            <v>0</v>
          </cell>
          <cell r="DP184">
            <v>0</v>
          </cell>
          <cell r="DQ184">
            <v>0</v>
          </cell>
          <cell r="DR184">
            <v>0</v>
          </cell>
          <cell r="DS184">
            <v>0</v>
          </cell>
          <cell r="DT184">
            <v>0</v>
          </cell>
          <cell r="DU184">
            <v>0</v>
          </cell>
          <cell r="DV184">
            <v>0</v>
          </cell>
          <cell r="DW184">
            <v>0</v>
          </cell>
          <cell r="DX184">
            <v>0</v>
          </cell>
          <cell r="DY184">
            <v>0</v>
          </cell>
          <cell r="DZ184">
            <v>0</v>
          </cell>
          <cell r="EA184">
            <v>0</v>
          </cell>
          <cell r="EB184">
            <v>0</v>
          </cell>
          <cell r="EC184">
            <v>0</v>
          </cell>
          <cell r="ED184">
            <v>0</v>
          </cell>
          <cell r="EE184">
            <v>0</v>
          </cell>
          <cell r="EF184">
            <v>0</v>
          </cell>
          <cell r="EG184">
            <v>0</v>
          </cell>
          <cell r="EH184">
            <v>0</v>
          </cell>
          <cell r="EI184">
            <v>0</v>
          </cell>
          <cell r="EJ184">
            <v>0</v>
          </cell>
          <cell r="EK184">
            <v>0</v>
          </cell>
          <cell r="EL184">
            <v>0</v>
          </cell>
          <cell r="EM184">
            <v>0</v>
          </cell>
          <cell r="EN184">
            <v>0</v>
          </cell>
          <cell r="EO184">
            <v>0</v>
          </cell>
          <cell r="EP184">
            <v>0</v>
          </cell>
          <cell r="EQ184">
            <v>0</v>
          </cell>
          <cell r="ER184">
            <v>0</v>
          </cell>
          <cell r="ES184">
            <v>0</v>
          </cell>
          <cell r="ET184">
            <v>0</v>
          </cell>
          <cell r="EU184">
            <v>0</v>
          </cell>
          <cell r="EV184">
            <v>0</v>
          </cell>
          <cell r="EW184">
            <v>0</v>
          </cell>
        </row>
        <row r="186">
          <cell r="T186" t="str">
            <v>BUDGET FORECAST</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35730</v>
          </cell>
          <cell r="BA186">
            <v>35737</v>
          </cell>
          <cell r="BB186">
            <v>35744</v>
          </cell>
          <cell r="BC186">
            <v>35751</v>
          </cell>
          <cell r="BD186">
            <v>35758</v>
          </cell>
          <cell r="BE186">
            <v>35765</v>
          </cell>
          <cell r="BF186">
            <v>35772</v>
          </cell>
          <cell r="BG186">
            <v>35779</v>
          </cell>
          <cell r="BH186">
            <v>35786</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v>0</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cell r="DJ186">
            <v>0</v>
          </cell>
          <cell r="DK186">
            <v>0</v>
          </cell>
          <cell r="DL186">
            <v>0</v>
          </cell>
          <cell r="DM186">
            <v>0</v>
          </cell>
          <cell r="DN186">
            <v>0</v>
          </cell>
          <cell r="DO186">
            <v>0</v>
          </cell>
          <cell r="DP186">
            <v>0</v>
          </cell>
          <cell r="DQ186">
            <v>0</v>
          </cell>
          <cell r="DR186">
            <v>0</v>
          </cell>
          <cell r="DS186">
            <v>0</v>
          </cell>
          <cell r="DT186">
            <v>0</v>
          </cell>
          <cell r="DU186">
            <v>0</v>
          </cell>
          <cell r="DV186">
            <v>0</v>
          </cell>
          <cell r="DW186">
            <v>0</v>
          </cell>
          <cell r="DX186">
            <v>0</v>
          </cell>
          <cell r="DY186">
            <v>0</v>
          </cell>
          <cell r="DZ186">
            <v>0</v>
          </cell>
          <cell r="EA186">
            <v>0</v>
          </cell>
          <cell r="EB186">
            <v>0</v>
          </cell>
          <cell r="EC186">
            <v>0</v>
          </cell>
          <cell r="ED186">
            <v>0</v>
          </cell>
          <cell r="EE186">
            <v>0</v>
          </cell>
          <cell r="EF186">
            <v>0</v>
          </cell>
          <cell r="EG186">
            <v>0</v>
          </cell>
          <cell r="EH186">
            <v>0</v>
          </cell>
          <cell r="EI186">
            <v>0</v>
          </cell>
          <cell r="EJ186">
            <v>0</v>
          </cell>
          <cell r="EK186">
            <v>0</v>
          </cell>
          <cell r="EL186">
            <v>0</v>
          </cell>
          <cell r="EM186">
            <v>0</v>
          </cell>
          <cell r="EN186">
            <v>0</v>
          </cell>
          <cell r="EO186">
            <v>0</v>
          </cell>
          <cell r="EP186">
            <v>0</v>
          </cell>
          <cell r="EQ186">
            <v>0</v>
          </cell>
          <cell r="ER186">
            <v>0</v>
          </cell>
          <cell r="ES186">
            <v>0</v>
          </cell>
          <cell r="ET186">
            <v>0</v>
          </cell>
          <cell r="EU186">
            <v>0</v>
          </cell>
          <cell r="EV186">
            <v>0</v>
          </cell>
          <cell r="EW186">
            <v>0</v>
          </cell>
          <cell r="EX186">
            <v>0</v>
          </cell>
          <cell r="EY186">
            <v>0</v>
          </cell>
          <cell r="EZ186">
            <v>0</v>
          </cell>
          <cell r="FA186">
            <v>0</v>
          </cell>
          <cell r="FB186">
            <v>0</v>
          </cell>
          <cell r="FC186">
            <v>0</v>
          </cell>
          <cell r="FD186">
            <v>0</v>
          </cell>
          <cell r="FE186">
            <v>0</v>
          </cell>
          <cell r="FF186">
            <v>0</v>
          </cell>
          <cell r="FG186">
            <v>0</v>
          </cell>
          <cell r="FH186">
            <v>0</v>
          </cell>
          <cell r="FI186">
            <v>0</v>
          </cell>
        </row>
        <row r="187">
          <cell r="T187" t="str">
            <v>BUDGET FORECAST</v>
          </cell>
          <cell r="V187" t="str">
            <v>PRE PROD</v>
          </cell>
          <cell r="W187">
            <v>30</v>
          </cell>
          <cell r="X187">
            <v>90000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3000</v>
          </cell>
          <cell r="BA187">
            <v>6000</v>
          </cell>
          <cell r="BB187">
            <v>9000</v>
          </cell>
          <cell r="BC187">
            <v>12000</v>
          </cell>
          <cell r="BD187">
            <v>12000</v>
          </cell>
          <cell r="BE187">
            <v>12000</v>
          </cell>
          <cell r="BF187">
            <v>12000</v>
          </cell>
          <cell r="BG187">
            <v>12000</v>
          </cell>
          <cell r="BH187">
            <v>12000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v>0</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cell r="DJ187">
            <v>0</v>
          </cell>
          <cell r="DK187">
            <v>0</v>
          </cell>
          <cell r="DL187">
            <v>0</v>
          </cell>
          <cell r="DM187">
            <v>0</v>
          </cell>
          <cell r="DN187">
            <v>0</v>
          </cell>
          <cell r="DO187">
            <v>0</v>
          </cell>
          <cell r="DP187">
            <v>0</v>
          </cell>
          <cell r="DQ187">
            <v>0</v>
          </cell>
          <cell r="DR187">
            <v>0</v>
          </cell>
          <cell r="DS187">
            <v>0</v>
          </cell>
          <cell r="DT187">
            <v>0</v>
          </cell>
          <cell r="DU187">
            <v>0</v>
          </cell>
          <cell r="DV187">
            <v>0</v>
          </cell>
          <cell r="DW187">
            <v>0</v>
          </cell>
          <cell r="DX187">
            <v>0</v>
          </cell>
          <cell r="DY187">
            <v>0</v>
          </cell>
          <cell r="DZ187">
            <v>0</v>
          </cell>
          <cell r="EA187">
            <v>0</v>
          </cell>
          <cell r="EB187">
            <v>0</v>
          </cell>
          <cell r="EC187">
            <v>0</v>
          </cell>
          <cell r="ED187">
            <v>0</v>
          </cell>
          <cell r="EE187">
            <v>0</v>
          </cell>
          <cell r="EF187">
            <v>0</v>
          </cell>
          <cell r="EG187">
            <v>0</v>
          </cell>
          <cell r="EH187">
            <v>0</v>
          </cell>
          <cell r="EI187">
            <v>0</v>
          </cell>
          <cell r="EJ187">
            <v>0</v>
          </cell>
          <cell r="EK187">
            <v>0</v>
          </cell>
          <cell r="EL187">
            <v>0</v>
          </cell>
          <cell r="EM187">
            <v>0</v>
          </cell>
          <cell r="EN187">
            <v>0</v>
          </cell>
          <cell r="EO187">
            <v>0</v>
          </cell>
          <cell r="EP187">
            <v>0</v>
          </cell>
          <cell r="EQ187">
            <v>0</v>
          </cell>
          <cell r="ER187">
            <v>0</v>
          </cell>
          <cell r="ES187">
            <v>0</v>
          </cell>
          <cell r="ET187">
            <v>0</v>
          </cell>
          <cell r="EU187">
            <v>0</v>
          </cell>
          <cell r="EV187">
            <v>0</v>
          </cell>
          <cell r="EW187">
            <v>0</v>
          </cell>
          <cell r="EX187">
            <v>0</v>
          </cell>
          <cell r="EY187">
            <v>0</v>
          </cell>
          <cell r="EZ187">
            <v>0</v>
          </cell>
          <cell r="FA187">
            <v>0</v>
          </cell>
          <cell r="FB187">
            <v>0</v>
          </cell>
          <cell r="FC187">
            <v>0</v>
          </cell>
          <cell r="FD187">
            <v>0</v>
          </cell>
          <cell r="FE187">
            <v>0</v>
          </cell>
          <cell r="FF187">
            <v>0</v>
          </cell>
          <cell r="FG187">
            <v>0</v>
          </cell>
          <cell r="FH187">
            <v>0</v>
          </cell>
          <cell r="FI187">
            <v>0</v>
          </cell>
        </row>
        <row r="188">
          <cell r="V188" t="str">
            <v>PRE PROD</v>
          </cell>
          <cell r="W188">
            <v>30</v>
          </cell>
          <cell r="X188">
            <v>97000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3000</v>
          </cell>
          <cell r="BA188">
            <v>6000</v>
          </cell>
          <cell r="BB188">
            <v>9000</v>
          </cell>
          <cell r="BC188">
            <v>12000</v>
          </cell>
          <cell r="BD188">
            <v>12000</v>
          </cell>
          <cell r="BE188">
            <v>12000</v>
          </cell>
          <cell r="BF188">
            <v>13000</v>
          </cell>
          <cell r="BG188">
            <v>18000</v>
          </cell>
          <cell r="BH188">
            <v>12000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v>0</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cell r="DJ188">
            <v>0</v>
          </cell>
          <cell r="DK188">
            <v>0</v>
          </cell>
          <cell r="DL188">
            <v>0</v>
          </cell>
          <cell r="DM188">
            <v>0</v>
          </cell>
          <cell r="DN188">
            <v>0</v>
          </cell>
          <cell r="DO188">
            <v>0</v>
          </cell>
          <cell r="DP188">
            <v>0</v>
          </cell>
          <cell r="DQ188">
            <v>0</v>
          </cell>
          <cell r="DR188">
            <v>0</v>
          </cell>
          <cell r="DS188">
            <v>0</v>
          </cell>
          <cell r="DT188">
            <v>0</v>
          </cell>
          <cell r="DU188">
            <v>0</v>
          </cell>
          <cell r="DV188">
            <v>0</v>
          </cell>
          <cell r="DW188">
            <v>0</v>
          </cell>
          <cell r="DX188">
            <v>0</v>
          </cell>
          <cell r="DY188">
            <v>0</v>
          </cell>
          <cell r="DZ188">
            <v>0</v>
          </cell>
          <cell r="EA188">
            <v>0</v>
          </cell>
          <cell r="EB188">
            <v>0</v>
          </cell>
          <cell r="EC188">
            <v>0</v>
          </cell>
          <cell r="ED188">
            <v>0</v>
          </cell>
          <cell r="EE188">
            <v>0</v>
          </cell>
          <cell r="EF188">
            <v>0</v>
          </cell>
          <cell r="EG188">
            <v>0</v>
          </cell>
          <cell r="EH188">
            <v>0</v>
          </cell>
          <cell r="EI188">
            <v>0</v>
          </cell>
          <cell r="EJ188">
            <v>0</v>
          </cell>
          <cell r="EK188">
            <v>0</v>
          </cell>
          <cell r="EL188">
            <v>0</v>
          </cell>
          <cell r="EM188">
            <v>0</v>
          </cell>
          <cell r="EN188">
            <v>0</v>
          </cell>
          <cell r="EO188">
            <v>0</v>
          </cell>
          <cell r="EP188">
            <v>0</v>
          </cell>
          <cell r="EQ188">
            <v>0</v>
          </cell>
          <cell r="ER188">
            <v>0</v>
          </cell>
          <cell r="ES188">
            <v>0</v>
          </cell>
          <cell r="ET188">
            <v>0</v>
          </cell>
          <cell r="EU188">
            <v>0</v>
          </cell>
          <cell r="EV188">
            <v>0</v>
          </cell>
          <cell r="EW188">
            <v>0</v>
          </cell>
          <cell r="EX188">
            <v>0</v>
          </cell>
          <cell r="EY188">
            <v>0</v>
          </cell>
          <cell r="EZ188">
            <v>0</v>
          </cell>
          <cell r="FA188">
            <v>0</v>
          </cell>
          <cell r="FB188">
            <v>0</v>
          </cell>
          <cell r="FC188">
            <v>0</v>
          </cell>
          <cell r="FD188">
            <v>0</v>
          </cell>
          <cell r="FE188">
            <v>0</v>
          </cell>
          <cell r="FF188">
            <v>0</v>
          </cell>
          <cell r="FG188">
            <v>0</v>
          </cell>
          <cell r="FH188">
            <v>0</v>
          </cell>
          <cell r="FI188">
            <v>0</v>
          </cell>
        </row>
        <row r="189">
          <cell r="V189" t="str">
            <v>PRODUCTION</v>
          </cell>
          <cell r="W189">
            <v>150</v>
          </cell>
          <cell r="X189">
            <v>438750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cell r="BK189">
            <v>0</v>
          </cell>
          <cell r="BL189">
            <v>56250</v>
          </cell>
          <cell r="BM189">
            <v>63750</v>
          </cell>
          <cell r="BN189">
            <v>63750</v>
          </cell>
          <cell r="BO189">
            <v>63750</v>
          </cell>
          <cell r="BP189">
            <v>63750</v>
          </cell>
          <cell r="BQ189">
            <v>63750</v>
          </cell>
          <cell r="BR189">
            <v>63750</v>
          </cell>
          <cell r="BS189">
            <v>0</v>
          </cell>
          <cell r="BT189">
            <v>0</v>
          </cell>
          <cell r="BU189">
            <v>0</v>
          </cell>
          <cell r="BV189">
            <v>0</v>
          </cell>
          <cell r="BW189">
            <v>0</v>
          </cell>
          <cell r="BX189">
            <v>0</v>
          </cell>
          <cell r="BY189">
            <v>0</v>
          </cell>
          <cell r="BZ189">
            <v>0</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v>0</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cell r="DJ189">
            <v>0</v>
          </cell>
          <cell r="DK189">
            <v>0</v>
          </cell>
          <cell r="DL189">
            <v>0</v>
          </cell>
          <cell r="DM189">
            <v>0</v>
          </cell>
          <cell r="DN189">
            <v>0</v>
          </cell>
          <cell r="DO189">
            <v>0</v>
          </cell>
          <cell r="DP189">
            <v>0</v>
          </cell>
          <cell r="DQ189">
            <v>0</v>
          </cell>
          <cell r="DR189">
            <v>0</v>
          </cell>
          <cell r="DS189">
            <v>0</v>
          </cell>
          <cell r="DT189">
            <v>0</v>
          </cell>
          <cell r="DU189">
            <v>0</v>
          </cell>
          <cell r="DV189">
            <v>0</v>
          </cell>
          <cell r="DW189">
            <v>0</v>
          </cell>
          <cell r="DX189">
            <v>0</v>
          </cell>
          <cell r="DY189">
            <v>0</v>
          </cell>
          <cell r="DZ189">
            <v>0</v>
          </cell>
          <cell r="EA189">
            <v>0</v>
          </cell>
          <cell r="EB189">
            <v>0</v>
          </cell>
          <cell r="EC189">
            <v>0</v>
          </cell>
          <cell r="ED189">
            <v>0</v>
          </cell>
          <cell r="EE189">
            <v>0</v>
          </cell>
          <cell r="EF189">
            <v>0</v>
          </cell>
          <cell r="EG189">
            <v>0</v>
          </cell>
          <cell r="EH189">
            <v>0</v>
          </cell>
          <cell r="EI189">
            <v>0</v>
          </cell>
          <cell r="EJ189">
            <v>0</v>
          </cell>
          <cell r="EK189">
            <v>0</v>
          </cell>
          <cell r="EL189">
            <v>0</v>
          </cell>
          <cell r="EM189">
            <v>0</v>
          </cell>
          <cell r="EN189">
            <v>0</v>
          </cell>
          <cell r="EO189">
            <v>0</v>
          </cell>
          <cell r="EP189">
            <v>0</v>
          </cell>
          <cell r="EQ189">
            <v>0</v>
          </cell>
          <cell r="ER189">
            <v>0</v>
          </cell>
          <cell r="ES189">
            <v>0</v>
          </cell>
          <cell r="ET189">
            <v>0</v>
          </cell>
          <cell r="EU189">
            <v>0</v>
          </cell>
          <cell r="EV189">
            <v>0</v>
          </cell>
          <cell r="EW189">
            <v>0</v>
          </cell>
          <cell r="EX189">
            <v>0</v>
          </cell>
          <cell r="EY189">
            <v>0</v>
          </cell>
          <cell r="EZ189">
            <v>0</v>
          </cell>
          <cell r="FA189">
            <v>0</v>
          </cell>
          <cell r="FB189">
            <v>0</v>
          </cell>
          <cell r="FC189">
            <v>0</v>
          </cell>
          <cell r="FD189">
            <v>0</v>
          </cell>
          <cell r="FE189">
            <v>0</v>
          </cell>
          <cell r="FF189">
            <v>0</v>
          </cell>
          <cell r="FG189">
            <v>0</v>
          </cell>
          <cell r="FH189">
            <v>0</v>
          </cell>
          <cell r="FI189">
            <v>0</v>
          </cell>
        </row>
        <row r="190">
          <cell r="V190" t="str">
            <v>PRODUCTION</v>
          </cell>
          <cell r="W190">
            <v>150</v>
          </cell>
          <cell r="X190">
            <v>531400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v>0</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row>
        <row r="191">
          <cell r="V191" t="str">
            <v>INK &amp; PAINT</v>
          </cell>
          <cell r="W191">
            <v>8</v>
          </cell>
          <cell r="X191">
            <v>34200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0</v>
          </cell>
          <cell r="BJ191">
            <v>0</v>
          </cell>
          <cell r="BK191">
            <v>0</v>
          </cell>
          <cell r="BL191">
            <v>0</v>
          </cell>
          <cell r="BM191">
            <v>0</v>
          </cell>
          <cell r="BN191">
            <v>1800</v>
          </cell>
          <cell r="BO191">
            <v>3600</v>
          </cell>
          <cell r="BP191">
            <v>5400</v>
          </cell>
          <cell r="BQ191">
            <v>3600</v>
          </cell>
          <cell r="BR191">
            <v>5400</v>
          </cell>
          <cell r="BS191">
            <v>7200</v>
          </cell>
          <cell r="BT191">
            <v>7200</v>
          </cell>
          <cell r="BU191">
            <v>0</v>
          </cell>
          <cell r="BV191">
            <v>0</v>
          </cell>
          <cell r="BW191">
            <v>0</v>
          </cell>
          <cell r="BX191">
            <v>0</v>
          </cell>
          <cell r="BY191">
            <v>0</v>
          </cell>
          <cell r="BZ191">
            <v>0</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cell r="DJ191">
            <v>0</v>
          </cell>
          <cell r="DK191">
            <v>0</v>
          </cell>
          <cell r="DL191">
            <v>0</v>
          </cell>
          <cell r="DM191">
            <v>0</v>
          </cell>
          <cell r="DN191">
            <v>0</v>
          </cell>
          <cell r="DO191">
            <v>0</v>
          </cell>
          <cell r="DP191">
            <v>0</v>
          </cell>
          <cell r="DQ191">
            <v>0</v>
          </cell>
          <cell r="DR191">
            <v>0</v>
          </cell>
          <cell r="DS191">
            <v>0</v>
          </cell>
          <cell r="DT191">
            <v>0</v>
          </cell>
          <cell r="DU191">
            <v>0</v>
          </cell>
          <cell r="DV191">
            <v>0</v>
          </cell>
          <cell r="DW191">
            <v>0</v>
          </cell>
          <cell r="DX191">
            <v>0</v>
          </cell>
          <cell r="DY191">
            <v>0</v>
          </cell>
          <cell r="DZ191">
            <v>0</v>
          </cell>
          <cell r="EA191">
            <v>0</v>
          </cell>
          <cell r="EB191">
            <v>0</v>
          </cell>
          <cell r="EC191">
            <v>0</v>
          </cell>
          <cell r="ED191">
            <v>0</v>
          </cell>
          <cell r="EE191">
            <v>0</v>
          </cell>
          <cell r="EF191">
            <v>0</v>
          </cell>
          <cell r="EG191">
            <v>0</v>
          </cell>
          <cell r="EH191">
            <v>0</v>
          </cell>
          <cell r="EI191">
            <v>0</v>
          </cell>
          <cell r="EJ191">
            <v>0</v>
          </cell>
          <cell r="EK191">
            <v>0</v>
          </cell>
          <cell r="EL191">
            <v>0</v>
          </cell>
          <cell r="EM191">
            <v>0</v>
          </cell>
          <cell r="EN191">
            <v>0</v>
          </cell>
          <cell r="EO191">
            <v>0</v>
          </cell>
          <cell r="EP191">
            <v>0</v>
          </cell>
          <cell r="EQ191">
            <v>0</v>
          </cell>
          <cell r="ER191">
            <v>0</v>
          </cell>
          <cell r="ES191">
            <v>0</v>
          </cell>
          <cell r="ET191">
            <v>0</v>
          </cell>
          <cell r="EU191">
            <v>0</v>
          </cell>
          <cell r="EV191">
            <v>0</v>
          </cell>
          <cell r="EW191">
            <v>0</v>
          </cell>
          <cell r="EX191">
            <v>0</v>
          </cell>
          <cell r="EY191">
            <v>0</v>
          </cell>
          <cell r="EZ191">
            <v>0</v>
          </cell>
          <cell r="FA191">
            <v>0</v>
          </cell>
          <cell r="FB191">
            <v>0</v>
          </cell>
          <cell r="FC191">
            <v>0</v>
          </cell>
          <cell r="FD191">
            <v>0</v>
          </cell>
          <cell r="FE191">
            <v>0</v>
          </cell>
          <cell r="FF191">
            <v>0</v>
          </cell>
          <cell r="FG191">
            <v>0</v>
          </cell>
          <cell r="FH191">
            <v>0</v>
          </cell>
          <cell r="FI191">
            <v>0</v>
          </cell>
        </row>
        <row r="192">
          <cell r="V192" t="str">
            <v>INK &amp; PAINT</v>
          </cell>
          <cell r="W192">
            <v>8</v>
          </cell>
          <cell r="X192">
            <v>39600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0</v>
          </cell>
          <cell r="BJ192">
            <v>0</v>
          </cell>
          <cell r="BK192">
            <v>0</v>
          </cell>
          <cell r="BL192">
            <v>0</v>
          </cell>
          <cell r="BM192">
            <v>0</v>
          </cell>
          <cell r="BN192">
            <v>1800</v>
          </cell>
          <cell r="BO192">
            <v>3600</v>
          </cell>
          <cell r="BP192">
            <v>5400</v>
          </cell>
          <cell r="BQ192">
            <v>7200</v>
          </cell>
          <cell r="BR192">
            <v>7200</v>
          </cell>
          <cell r="BS192">
            <v>7200</v>
          </cell>
          <cell r="BT192">
            <v>7200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v>0</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cell r="DJ192">
            <v>0</v>
          </cell>
          <cell r="DK192">
            <v>0</v>
          </cell>
          <cell r="DL192">
            <v>0</v>
          </cell>
          <cell r="DM192">
            <v>0</v>
          </cell>
          <cell r="DN192">
            <v>0</v>
          </cell>
          <cell r="DO192">
            <v>0</v>
          </cell>
          <cell r="DP192">
            <v>0</v>
          </cell>
          <cell r="DQ192">
            <v>0</v>
          </cell>
          <cell r="DR192">
            <v>0</v>
          </cell>
          <cell r="DS192">
            <v>0</v>
          </cell>
          <cell r="DT192">
            <v>0</v>
          </cell>
          <cell r="DU192">
            <v>0</v>
          </cell>
          <cell r="DV192">
            <v>0</v>
          </cell>
          <cell r="DW192">
            <v>0</v>
          </cell>
          <cell r="DX192">
            <v>0</v>
          </cell>
          <cell r="DY192">
            <v>0</v>
          </cell>
          <cell r="DZ192">
            <v>0</v>
          </cell>
          <cell r="EA192">
            <v>0</v>
          </cell>
          <cell r="EB192">
            <v>0</v>
          </cell>
          <cell r="EC192">
            <v>0</v>
          </cell>
          <cell r="ED192">
            <v>0</v>
          </cell>
          <cell r="EE192">
            <v>0</v>
          </cell>
          <cell r="EF192">
            <v>0</v>
          </cell>
          <cell r="EG192">
            <v>0</v>
          </cell>
          <cell r="EH192">
            <v>0</v>
          </cell>
          <cell r="EI192">
            <v>0</v>
          </cell>
          <cell r="EJ192">
            <v>0</v>
          </cell>
          <cell r="EK192">
            <v>0</v>
          </cell>
          <cell r="EL192">
            <v>0</v>
          </cell>
          <cell r="EM192">
            <v>0</v>
          </cell>
          <cell r="EN192">
            <v>0</v>
          </cell>
          <cell r="EO192">
            <v>0</v>
          </cell>
          <cell r="EP192">
            <v>0</v>
          </cell>
          <cell r="EQ192">
            <v>0</v>
          </cell>
          <cell r="ER192">
            <v>0</v>
          </cell>
          <cell r="ES192">
            <v>0</v>
          </cell>
          <cell r="ET192">
            <v>0</v>
          </cell>
          <cell r="EU192">
            <v>0</v>
          </cell>
          <cell r="EV192">
            <v>0</v>
          </cell>
          <cell r="EW192">
            <v>0</v>
          </cell>
          <cell r="EX192">
            <v>0</v>
          </cell>
          <cell r="EY192">
            <v>0</v>
          </cell>
          <cell r="EZ192">
            <v>0</v>
          </cell>
          <cell r="FA192">
            <v>0</v>
          </cell>
          <cell r="FB192">
            <v>0</v>
          </cell>
          <cell r="FC192">
            <v>0</v>
          </cell>
          <cell r="FD192">
            <v>0</v>
          </cell>
          <cell r="FE192">
            <v>0</v>
          </cell>
          <cell r="FF192">
            <v>0</v>
          </cell>
          <cell r="FG192">
            <v>0</v>
          </cell>
          <cell r="FH192">
            <v>0</v>
          </cell>
          <cell r="FI192">
            <v>0</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0</v>
          </cell>
          <cell r="BD196">
            <v>0</v>
          </cell>
          <cell r="BE196">
            <v>0</v>
          </cell>
          <cell r="BF196">
            <v>0</v>
          </cell>
          <cell r="BG196">
            <v>0</v>
          </cell>
          <cell r="BH196">
            <v>0</v>
          </cell>
          <cell r="BJ196">
            <v>0</v>
          </cell>
          <cell r="BK196">
            <v>0</v>
          </cell>
          <cell r="BT196">
            <v>35870</v>
          </cell>
          <cell r="BU196">
            <v>0</v>
          </cell>
          <cell r="BV196">
            <v>0</v>
          </cell>
          <cell r="BW196">
            <v>0</v>
          </cell>
          <cell r="BX196">
            <v>0</v>
          </cell>
          <cell r="BY196">
            <v>0</v>
          </cell>
          <cell r="BZ196">
            <v>0</v>
          </cell>
          <cell r="CA196">
            <v>0</v>
          </cell>
          <cell r="CB196">
            <v>0</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v>0</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cell r="DJ196">
            <v>0</v>
          </cell>
          <cell r="DK196">
            <v>0</v>
          </cell>
          <cell r="DL196">
            <v>0</v>
          </cell>
          <cell r="DM196">
            <v>0</v>
          </cell>
          <cell r="DN196">
            <v>0</v>
          </cell>
          <cell r="DO196">
            <v>0</v>
          </cell>
          <cell r="DP196">
            <v>0</v>
          </cell>
          <cell r="DQ196">
            <v>0</v>
          </cell>
          <cell r="DR196">
            <v>0</v>
          </cell>
          <cell r="DS196">
            <v>0</v>
          </cell>
          <cell r="DT196">
            <v>0</v>
          </cell>
          <cell r="DU196">
            <v>0</v>
          </cell>
          <cell r="DV196">
            <v>0</v>
          </cell>
          <cell r="DW196">
            <v>0</v>
          </cell>
          <cell r="DX196">
            <v>0</v>
          </cell>
          <cell r="DY196">
            <v>0</v>
          </cell>
          <cell r="DZ196">
            <v>0</v>
          </cell>
          <cell r="EA196">
            <v>0</v>
          </cell>
          <cell r="EB196">
            <v>0</v>
          </cell>
          <cell r="EC196">
            <v>0</v>
          </cell>
          <cell r="ED196">
            <v>0</v>
          </cell>
          <cell r="EE196">
            <v>0</v>
          </cell>
          <cell r="EF196">
            <v>0</v>
          </cell>
          <cell r="EG196">
            <v>0</v>
          </cell>
          <cell r="EH196">
            <v>0</v>
          </cell>
          <cell r="EI196">
            <v>0</v>
          </cell>
          <cell r="EJ196">
            <v>0</v>
          </cell>
          <cell r="EK196">
            <v>0</v>
          </cell>
          <cell r="EL196">
            <v>0</v>
          </cell>
          <cell r="EM196">
            <v>0</v>
          </cell>
          <cell r="EN196">
            <v>0</v>
          </cell>
          <cell r="EO196">
            <v>0</v>
          </cell>
          <cell r="EP196">
            <v>0</v>
          </cell>
          <cell r="EQ196">
            <v>0</v>
          </cell>
          <cell r="ER196">
            <v>0</v>
          </cell>
          <cell r="ES196">
            <v>0</v>
          </cell>
          <cell r="ET196">
            <v>0</v>
          </cell>
          <cell r="EU196">
            <v>0</v>
          </cell>
          <cell r="EV196">
            <v>0</v>
          </cell>
        </row>
        <row r="197">
          <cell r="S197" t="str">
            <v>COST TO DATE</v>
          </cell>
          <cell r="T197" t="str">
            <v>ACTUAL COST TO DATE</v>
          </cell>
          <cell r="V197" t="str">
            <v>DIRECT TO DATE</v>
          </cell>
          <cell r="W197" t="str">
            <v>BUDGET</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0</v>
          </cell>
          <cell r="BD197">
            <v>0</v>
          </cell>
          <cell r="BE197">
            <v>0</v>
          </cell>
          <cell r="BF197">
            <v>0</v>
          </cell>
          <cell r="BG197">
            <v>0</v>
          </cell>
          <cell r="BH197">
            <v>0</v>
          </cell>
          <cell r="BJ197">
            <v>0</v>
          </cell>
          <cell r="BK197">
            <v>0</v>
          </cell>
          <cell r="BU197">
            <v>0</v>
          </cell>
          <cell r="BV197">
            <v>0</v>
          </cell>
          <cell r="BW197">
            <v>0</v>
          </cell>
          <cell r="BX197">
            <v>0</v>
          </cell>
          <cell r="BY197">
            <v>0</v>
          </cell>
          <cell r="BZ197">
            <v>0</v>
          </cell>
          <cell r="CA197">
            <v>0</v>
          </cell>
          <cell r="CB197">
            <v>0</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v>0</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cell r="DJ197">
            <v>0</v>
          </cell>
          <cell r="DK197">
            <v>0</v>
          </cell>
          <cell r="DL197">
            <v>0</v>
          </cell>
          <cell r="DM197">
            <v>0</v>
          </cell>
          <cell r="DN197">
            <v>0</v>
          </cell>
          <cell r="DO197">
            <v>0</v>
          </cell>
          <cell r="DP197">
            <v>0</v>
          </cell>
          <cell r="DQ197">
            <v>0</v>
          </cell>
          <cell r="DR197">
            <v>0</v>
          </cell>
          <cell r="DS197">
            <v>0</v>
          </cell>
          <cell r="DT197">
            <v>0</v>
          </cell>
          <cell r="DU197">
            <v>0</v>
          </cell>
          <cell r="DV197">
            <v>0</v>
          </cell>
          <cell r="DW197">
            <v>0</v>
          </cell>
          <cell r="DX197">
            <v>0</v>
          </cell>
          <cell r="DY197">
            <v>0</v>
          </cell>
          <cell r="DZ197">
            <v>0</v>
          </cell>
          <cell r="EA197">
            <v>0</v>
          </cell>
          <cell r="EB197">
            <v>0</v>
          </cell>
          <cell r="EC197">
            <v>0</v>
          </cell>
          <cell r="ED197">
            <v>0</v>
          </cell>
          <cell r="EE197">
            <v>0</v>
          </cell>
          <cell r="EF197">
            <v>0</v>
          </cell>
          <cell r="EG197">
            <v>0</v>
          </cell>
          <cell r="EH197">
            <v>0</v>
          </cell>
          <cell r="EI197">
            <v>0</v>
          </cell>
          <cell r="EJ197">
            <v>0</v>
          </cell>
          <cell r="EK197">
            <v>0</v>
          </cell>
          <cell r="EL197">
            <v>0</v>
          </cell>
          <cell r="EM197">
            <v>0</v>
          </cell>
          <cell r="EN197">
            <v>0</v>
          </cell>
          <cell r="EO197">
            <v>0</v>
          </cell>
          <cell r="EP197">
            <v>0</v>
          </cell>
          <cell r="EQ197">
            <v>0</v>
          </cell>
          <cell r="ER197">
            <v>0</v>
          </cell>
          <cell r="ES197">
            <v>0</v>
          </cell>
          <cell r="ET197">
            <v>0</v>
          </cell>
          <cell r="EU197">
            <v>0</v>
          </cell>
          <cell r="EV197">
            <v>0</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t="str">
            <v xml:space="preserve"> </v>
          </cell>
        </row>
        <row r="208">
          <cell r="V208" t="str">
            <v>PROJECTED STREET</v>
          </cell>
          <cell r="X208">
            <v>35966.992822222222</v>
          </cell>
          <cell r="BT208" t="str">
            <v xml:space="preserve"> </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35898</v>
          </cell>
          <cell r="BY211">
            <v>35905</v>
          </cell>
          <cell r="BZ211">
            <v>35912</v>
          </cell>
          <cell r="CA211">
            <v>35919</v>
          </cell>
          <cell r="CB211">
            <v>35926</v>
          </cell>
          <cell r="CC211">
            <v>35933</v>
          </cell>
          <cell r="CD211">
            <v>35940</v>
          </cell>
          <cell r="CE211">
            <v>35947</v>
          </cell>
          <cell r="CF211">
            <v>35954</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cell r="EF211">
            <v>0</v>
          </cell>
          <cell r="EG211">
            <v>0</v>
          </cell>
          <cell r="EH211">
            <v>0</v>
          </cell>
          <cell r="EI211">
            <v>0</v>
          </cell>
          <cell r="EJ211">
            <v>0</v>
          </cell>
          <cell r="EK211">
            <v>0</v>
          </cell>
          <cell r="EL211">
            <v>0</v>
          </cell>
          <cell r="EM211">
            <v>0</v>
          </cell>
          <cell r="EN211">
            <v>0</v>
          </cell>
          <cell r="EO211">
            <v>0</v>
          </cell>
          <cell r="EP211">
            <v>0</v>
          </cell>
          <cell r="EQ211">
            <v>0</v>
          </cell>
          <cell r="ER211">
            <v>0</v>
          </cell>
          <cell r="ES211">
            <v>0</v>
          </cell>
          <cell r="ET211">
            <v>0</v>
          </cell>
          <cell r="EU211">
            <v>0</v>
          </cell>
          <cell r="EV211">
            <v>0</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v>0</v>
          </cell>
          <cell r="BL212">
            <v>0</v>
          </cell>
          <cell r="BM212">
            <v>0</v>
          </cell>
          <cell r="BN212">
            <v>0</v>
          </cell>
          <cell r="BO212">
            <v>0</v>
          </cell>
          <cell r="BP212">
            <v>0</v>
          </cell>
          <cell r="BQ212">
            <v>0</v>
          </cell>
          <cell r="BR212">
            <v>0</v>
          </cell>
          <cell r="BS212">
            <v>0</v>
          </cell>
          <cell r="BT212">
            <v>0</v>
          </cell>
          <cell r="BU212">
            <v>0</v>
          </cell>
          <cell r="BV212">
            <v>0</v>
          </cell>
          <cell r="BW212">
            <v>0</v>
          </cell>
          <cell r="BX212">
            <v>35898</v>
          </cell>
          <cell r="BY212">
            <v>35905</v>
          </cell>
          <cell r="BZ212">
            <v>35912</v>
          </cell>
          <cell r="CA212">
            <v>35919</v>
          </cell>
          <cell r="CB212">
            <v>35926</v>
          </cell>
          <cell r="CC212">
            <v>35933</v>
          </cell>
          <cell r="CD212">
            <v>35940</v>
          </cell>
          <cell r="CE212">
            <v>35947</v>
          </cell>
          <cell r="CF212">
            <v>35954</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cell r="EF212">
            <v>0</v>
          </cell>
          <cell r="EG212">
            <v>0</v>
          </cell>
          <cell r="EH212">
            <v>0</v>
          </cell>
          <cell r="EI212">
            <v>0</v>
          </cell>
          <cell r="EJ212">
            <v>0</v>
          </cell>
          <cell r="EK212">
            <v>0</v>
          </cell>
          <cell r="EL212">
            <v>0</v>
          </cell>
          <cell r="EM212">
            <v>0</v>
          </cell>
          <cell r="EN212">
            <v>0</v>
          </cell>
          <cell r="EO212">
            <v>0</v>
          </cell>
          <cell r="EP212">
            <v>0</v>
          </cell>
          <cell r="EQ212">
            <v>0</v>
          </cell>
          <cell r="ER212">
            <v>0</v>
          </cell>
          <cell r="ES212">
            <v>0</v>
          </cell>
          <cell r="ET212">
            <v>0</v>
          </cell>
          <cell r="EU212">
            <v>0</v>
          </cell>
          <cell r="EV212">
            <v>0</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v>0</v>
          </cell>
          <cell r="BL213">
            <v>0</v>
          </cell>
          <cell r="BM213">
            <v>0</v>
          </cell>
          <cell r="BN213">
            <v>0</v>
          </cell>
          <cell r="BO213">
            <v>0</v>
          </cell>
          <cell r="BP213">
            <v>0</v>
          </cell>
          <cell r="BQ213">
            <v>0</v>
          </cell>
          <cell r="BR213">
            <v>0</v>
          </cell>
          <cell r="BS213">
            <v>0</v>
          </cell>
          <cell r="BT213">
            <v>0</v>
          </cell>
          <cell r="BU213">
            <v>0</v>
          </cell>
          <cell r="BV213">
            <v>0</v>
          </cell>
          <cell r="BW213">
            <v>0</v>
          </cell>
          <cell r="BX213">
            <v>125</v>
          </cell>
          <cell r="BY213">
            <v>250</v>
          </cell>
          <cell r="BZ213">
            <v>375</v>
          </cell>
          <cell r="CA213">
            <v>500</v>
          </cell>
          <cell r="CB213">
            <v>500</v>
          </cell>
          <cell r="CC213">
            <v>500</v>
          </cell>
          <cell r="CD213">
            <v>500</v>
          </cell>
          <cell r="CE213">
            <v>500</v>
          </cell>
          <cell r="CF213">
            <v>500</v>
          </cell>
          <cell r="CG213">
            <v>0</v>
          </cell>
          <cell r="CH213">
            <v>0</v>
          </cell>
          <cell r="CI213">
            <v>0</v>
          </cell>
          <cell r="CJ213">
            <v>0</v>
          </cell>
          <cell r="CK213">
            <v>0</v>
          </cell>
          <cell r="CL213">
            <v>0</v>
          </cell>
          <cell r="CM213">
            <v>0</v>
          </cell>
          <cell r="CN213">
            <v>0</v>
          </cell>
          <cell r="CO213">
            <v>0</v>
          </cell>
          <cell r="CP213">
            <v>0</v>
          </cell>
          <cell r="CQ213">
            <v>0</v>
          </cell>
          <cell r="CR213">
            <v>0</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0</v>
          </cell>
          <cell r="DI213">
            <v>0</v>
          </cell>
          <cell r="DJ213">
            <v>0</v>
          </cell>
          <cell r="DK213">
            <v>0</v>
          </cell>
          <cell r="DL213">
            <v>0</v>
          </cell>
          <cell r="DM213">
            <v>0</v>
          </cell>
          <cell r="DN213">
            <v>0</v>
          </cell>
          <cell r="DO213">
            <v>0</v>
          </cell>
          <cell r="DP213">
            <v>0</v>
          </cell>
          <cell r="DQ213">
            <v>0</v>
          </cell>
          <cell r="DR213">
            <v>0</v>
          </cell>
          <cell r="DS213">
            <v>0</v>
          </cell>
          <cell r="DT213">
            <v>0</v>
          </cell>
          <cell r="DU213">
            <v>0</v>
          </cell>
          <cell r="DV213">
            <v>0</v>
          </cell>
          <cell r="DW213">
            <v>0</v>
          </cell>
          <cell r="DX213">
            <v>0</v>
          </cell>
          <cell r="DY213">
            <v>0</v>
          </cell>
          <cell r="DZ213">
            <v>0</v>
          </cell>
          <cell r="EA213">
            <v>0</v>
          </cell>
          <cell r="EB213">
            <v>0</v>
          </cell>
          <cell r="EC213">
            <v>0</v>
          </cell>
          <cell r="ED213">
            <v>0</v>
          </cell>
          <cell r="EE213">
            <v>0</v>
          </cell>
          <cell r="EF213">
            <v>0</v>
          </cell>
          <cell r="EG213">
            <v>0</v>
          </cell>
          <cell r="EH213">
            <v>0</v>
          </cell>
          <cell r="EI213">
            <v>0</v>
          </cell>
          <cell r="EJ213">
            <v>0</v>
          </cell>
          <cell r="EK213">
            <v>0</v>
          </cell>
          <cell r="EL213">
            <v>0</v>
          </cell>
          <cell r="EM213">
            <v>0</v>
          </cell>
          <cell r="EN213">
            <v>0</v>
          </cell>
          <cell r="EO213">
            <v>0</v>
          </cell>
          <cell r="EP213">
            <v>0</v>
          </cell>
          <cell r="EQ213">
            <v>0</v>
          </cell>
          <cell r="ER213">
            <v>0</v>
          </cell>
          <cell r="ES213">
            <v>0</v>
          </cell>
          <cell r="ET213">
            <v>0</v>
          </cell>
          <cell r="EU213">
            <v>0</v>
          </cell>
          <cell r="EV213">
            <v>0</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125</v>
          </cell>
          <cell r="CF214">
            <v>250</v>
          </cell>
          <cell r="CG214">
            <v>375</v>
          </cell>
          <cell r="CH214">
            <v>500</v>
          </cell>
          <cell r="CI214">
            <v>500</v>
          </cell>
          <cell r="CJ214">
            <v>500</v>
          </cell>
          <cell r="CK214">
            <v>500</v>
          </cell>
          <cell r="CL214">
            <v>500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cell r="EF214">
            <v>0</v>
          </cell>
          <cell r="EG214">
            <v>0</v>
          </cell>
          <cell r="EH214">
            <v>0</v>
          </cell>
          <cell r="EI214">
            <v>0</v>
          </cell>
          <cell r="EJ214">
            <v>0</v>
          </cell>
          <cell r="EK214">
            <v>0</v>
          </cell>
          <cell r="EL214">
            <v>0</v>
          </cell>
          <cell r="EM214">
            <v>0</v>
          </cell>
          <cell r="EN214">
            <v>0</v>
          </cell>
          <cell r="EO214">
            <v>0</v>
          </cell>
          <cell r="EP214">
            <v>0</v>
          </cell>
          <cell r="EQ214">
            <v>0</v>
          </cell>
          <cell r="ER214">
            <v>0</v>
          </cell>
          <cell r="ES214">
            <v>0</v>
          </cell>
          <cell r="ET214">
            <v>0</v>
          </cell>
          <cell r="EU214">
            <v>0</v>
          </cell>
          <cell r="EV214">
            <v>0</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125</v>
          </cell>
          <cell r="CH215">
            <v>250</v>
          </cell>
          <cell r="CI215">
            <v>375</v>
          </cell>
          <cell r="CJ215">
            <v>500</v>
          </cell>
          <cell r="CK215">
            <v>500</v>
          </cell>
          <cell r="CL215">
            <v>500</v>
          </cell>
          <cell r="CM215">
            <v>500</v>
          </cell>
          <cell r="CN215">
            <v>500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cell r="EF215">
            <v>0</v>
          </cell>
          <cell r="EG215">
            <v>0</v>
          </cell>
          <cell r="EH215">
            <v>0</v>
          </cell>
          <cell r="EI215">
            <v>0</v>
          </cell>
          <cell r="EJ215">
            <v>0</v>
          </cell>
          <cell r="EK215">
            <v>0</v>
          </cell>
          <cell r="EL215">
            <v>0</v>
          </cell>
          <cell r="EM215">
            <v>0</v>
          </cell>
          <cell r="EN215">
            <v>0</v>
          </cell>
          <cell r="EO215">
            <v>0</v>
          </cell>
          <cell r="EP215">
            <v>0</v>
          </cell>
          <cell r="EQ215">
            <v>0</v>
          </cell>
          <cell r="ER215">
            <v>0</v>
          </cell>
          <cell r="ES215">
            <v>0</v>
          </cell>
          <cell r="ET215">
            <v>0</v>
          </cell>
          <cell r="EU215">
            <v>0</v>
          </cell>
          <cell r="EV215">
            <v>0</v>
          </cell>
        </row>
        <row r="217">
          <cell r="T217" t="str">
            <v>BUDGET FORECAST</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35898</v>
          </cell>
          <cell r="BY217">
            <v>35905</v>
          </cell>
          <cell r="BZ217">
            <v>35912</v>
          </cell>
          <cell r="CA217">
            <v>35919</v>
          </cell>
          <cell r="CB217">
            <v>35926</v>
          </cell>
          <cell r="CC217">
            <v>35933</v>
          </cell>
          <cell r="CD217">
            <v>35940</v>
          </cell>
          <cell r="CE217">
            <v>35947</v>
          </cell>
          <cell r="CF217">
            <v>35954</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cell r="EF217">
            <v>0</v>
          </cell>
          <cell r="EG217">
            <v>0</v>
          </cell>
          <cell r="EH217">
            <v>0</v>
          </cell>
          <cell r="EI217">
            <v>0</v>
          </cell>
          <cell r="EJ217">
            <v>0</v>
          </cell>
          <cell r="EK217">
            <v>0</v>
          </cell>
          <cell r="EL217">
            <v>0</v>
          </cell>
          <cell r="EM217">
            <v>0</v>
          </cell>
          <cell r="EN217">
            <v>0</v>
          </cell>
          <cell r="EO217">
            <v>0</v>
          </cell>
          <cell r="EP217">
            <v>0</v>
          </cell>
          <cell r="EQ217">
            <v>0</v>
          </cell>
          <cell r="ER217">
            <v>0</v>
          </cell>
          <cell r="ES217">
            <v>0</v>
          </cell>
          <cell r="ET217">
            <v>0</v>
          </cell>
          <cell r="EU217">
            <v>0</v>
          </cell>
          <cell r="EV217">
            <v>0</v>
          </cell>
          <cell r="EW217">
            <v>0</v>
          </cell>
          <cell r="EX217">
            <v>0</v>
          </cell>
          <cell r="EY217">
            <v>0</v>
          </cell>
          <cell r="EZ217">
            <v>0</v>
          </cell>
          <cell r="FA217">
            <v>0</v>
          </cell>
          <cell r="FB217">
            <v>0</v>
          </cell>
          <cell r="FC217">
            <v>0</v>
          </cell>
          <cell r="FD217">
            <v>0</v>
          </cell>
          <cell r="FE217">
            <v>0</v>
          </cell>
          <cell r="FF217">
            <v>0</v>
          </cell>
          <cell r="FG217">
            <v>0</v>
          </cell>
          <cell r="FH217">
            <v>0</v>
          </cell>
          <cell r="FI217">
            <v>0</v>
          </cell>
        </row>
        <row r="218">
          <cell r="T218" t="str">
            <v>BUDGET FORECAST</v>
          </cell>
          <cell r="V218" t="str">
            <v>PRE PROD</v>
          </cell>
          <cell r="W218">
            <v>30</v>
          </cell>
          <cell r="X218">
            <v>112500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v>0</v>
          </cell>
          <cell r="BL218">
            <v>0</v>
          </cell>
          <cell r="BM218">
            <v>0</v>
          </cell>
          <cell r="BN218">
            <v>0</v>
          </cell>
          <cell r="BO218">
            <v>0</v>
          </cell>
          <cell r="BP218">
            <v>0</v>
          </cell>
          <cell r="BQ218">
            <v>0</v>
          </cell>
          <cell r="BR218">
            <v>0</v>
          </cell>
          <cell r="BS218">
            <v>0</v>
          </cell>
          <cell r="BT218">
            <v>0</v>
          </cell>
          <cell r="BU218">
            <v>0</v>
          </cell>
          <cell r="BV218">
            <v>0</v>
          </cell>
          <cell r="BW218">
            <v>0</v>
          </cell>
          <cell r="BX218">
            <v>35898</v>
          </cell>
          <cell r="BY218">
            <v>35905</v>
          </cell>
          <cell r="BZ218">
            <v>35912</v>
          </cell>
          <cell r="CA218">
            <v>35919</v>
          </cell>
          <cell r="CB218">
            <v>35926</v>
          </cell>
          <cell r="CC218">
            <v>35933</v>
          </cell>
          <cell r="CD218">
            <v>35940</v>
          </cell>
          <cell r="CE218">
            <v>35947</v>
          </cell>
          <cell r="CF218">
            <v>35954</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cell r="EF218">
            <v>0</v>
          </cell>
          <cell r="EG218">
            <v>0</v>
          </cell>
          <cell r="EH218">
            <v>0</v>
          </cell>
          <cell r="EI218">
            <v>0</v>
          </cell>
          <cell r="EJ218">
            <v>0</v>
          </cell>
          <cell r="EK218">
            <v>0</v>
          </cell>
          <cell r="EL218">
            <v>0</v>
          </cell>
          <cell r="EM218">
            <v>0</v>
          </cell>
          <cell r="EN218">
            <v>0</v>
          </cell>
          <cell r="EO218">
            <v>0</v>
          </cell>
          <cell r="EP218">
            <v>0</v>
          </cell>
          <cell r="EQ218">
            <v>0</v>
          </cell>
          <cell r="ER218">
            <v>0</v>
          </cell>
          <cell r="ES218">
            <v>0</v>
          </cell>
          <cell r="ET218">
            <v>0</v>
          </cell>
          <cell r="EU218">
            <v>0</v>
          </cell>
          <cell r="EV218">
            <v>0</v>
          </cell>
          <cell r="EW218">
            <v>0</v>
          </cell>
          <cell r="EX218">
            <v>0</v>
          </cell>
          <cell r="EY218">
            <v>0</v>
          </cell>
          <cell r="EZ218">
            <v>0</v>
          </cell>
          <cell r="FA218">
            <v>0</v>
          </cell>
          <cell r="FB218">
            <v>0</v>
          </cell>
          <cell r="FC218">
            <v>0</v>
          </cell>
          <cell r="FD218">
            <v>0</v>
          </cell>
          <cell r="FE218">
            <v>0</v>
          </cell>
          <cell r="FF218">
            <v>0</v>
          </cell>
          <cell r="FG218">
            <v>0</v>
          </cell>
          <cell r="FH218">
            <v>0</v>
          </cell>
          <cell r="FI218">
            <v>0</v>
          </cell>
        </row>
        <row r="219">
          <cell r="V219" t="str">
            <v>PRE PROD</v>
          </cell>
          <cell r="W219">
            <v>30</v>
          </cell>
          <cell r="X219">
            <v>112500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v>0</v>
          </cell>
          <cell r="BL219">
            <v>0</v>
          </cell>
          <cell r="BM219">
            <v>0</v>
          </cell>
          <cell r="BN219">
            <v>0</v>
          </cell>
          <cell r="BO219">
            <v>0</v>
          </cell>
          <cell r="BP219">
            <v>0</v>
          </cell>
          <cell r="BQ219">
            <v>0</v>
          </cell>
          <cell r="BR219">
            <v>0</v>
          </cell>
          <cell r="BS219">
            <v>0</v>
          </cell>
          <cell r="BT219">
            <v>0</v>
          </cell>
          <cell r="BU219">
            <v>0</v>
          </cell>
          <cell r="BV219">
            <v>0</v>
          </cell>
          <cell r="BW219">
            <v>0</v>
          </cell>
          <cell r="BX219">
            <v>3750</v>
          </cell>
          <cell r="BY219">
            <v>7500</v>
          </cell>
          <cell r="BZ219">
            <v>11250</v>
          </cell>
          <cell r="CA219">
            <v>15000</v>
          </cell>
          <cell r="CB219">
            <v>15000</v>
          </cell>
          <cell r="CC219">
            <v>15000</v>
          </cell>
          <cell r="CD219">
            <v>15000</v>
          </cell>
          <cell r="CE219">
            <v>15000</v>
          </cell>
          <cell r="CF219">
            <v>15000</v>
          </cell>
          <cell r="CG219">
            <v>0</v>
          </cell>
          <cell r="CH219">
            <v>0</v>
          </cell>
          <cell r="CI219">
            <v>0</v>
          </cell>
          <cell r="CJ219">
            <v>0</v>
          </cell>
          <cell r="CK219">
            <v>0</v>
          </cell>
          <cell r="CL219">
            <v>0</v>
          </cell>
          <cell r="CM219">
            <v>0</v>
          </cell>
          <cell r="CN219">
            <v>0</v>
          </cell>
          <cell r="CO219">
            <v>0</v>
          </cell>
          <cell r="CP219">
            <v>0</v>
          </cell>
          <cell r="CQ219">
            <v>0</v>
          </cell>
          <cell r="CR219">
            <v>0</v>
          </cell>
          <cell r="CS219">
            <v>0</v>
          </cell>
          <cell r="CT219">
            <v>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cell r="DJ219">
            <v>0</v>
          </cell>
          <cell r="DK219">
            <v>0</v>
          </cell>
          <cell r="DL219">
            <v>0</v>
          </cell>
          <cell r="DM219">
            <v>0</v>
          </cell>
          <cell r="DN219">
            <v>0</v>
          </cell>
          <cell r="DO219">
            <v>0</v>
          </cell>
          <cell r="DP219">
            <v>0</v>
          </cell>
          <cell r="DQ219">
            <v>0</v>
          </cell>
          <cell r="DR219">
            <v>0</v>
          </cell>
          <cell r="DS219">
            <v>0</v>
          </cell>
          <cell r="DT219">
            <v>0</v>
          </cell>
          <cell r="DU219">
            <v>0</v>
          </cell>
          <cell r="DV219">
            <v>0</v>
          </cell>
          <cell r="DW219">
            <v>0</v>
          </cell>
          <cell r="DX219">
            <v>0</v>
          </cell>
          <cell r="DY219">
            <v>0</v>
          </cell>
          <cell r="DZ219">
            <v>0</v>
          </cell>
          <cell r="EA219">
            <v>0</v>
          </cell>
          <cell r="EB219">
            <v>0</v>
          </cell>
          <cell r="EC219">
            <v>0</v>
          </cell>
          <cell r="ED219">
            <v>0</v>
          </cell>
          <cell r="EE219">
            <v>0</v>
          </cell>
          <cell r="EF219">
            <v>0</v>
          </cell>
          <cell r="EG219">
            <v>0</v>
          </cell>
          <cell r="EH219">
            <v>0</v>
          </cell>
          <cell r="EI219">
            <v>0</v>
          </cell>
          <cell r="EJ219">
            <v>0</v>
          </cell>
          <cell r="EK219">
            <v>0</v>
          </cell>
          <cell r="EL219">
            <v>0</v>
          </cell>
          <cell r="EM219">
            <v>0</v>
          </cell>
          <cell r="EN219">
            <v>0</v>
          </cell>
          <cell r="EO219">
            <v>0</v>
          </cell>
          <cell r="EP219">
            <v>0</v>
          </cell>
          <cell r="EQ219">
            <v>0</v>
          </cell>
          <cell r="ER219">
            <v>0</v>
          </cell>
          <cell r="ES219">
            <v>0</v>
          </cell>
          <cell r="ET219">
            <v>0</v>
          </cell>
          <cell r="EU219">
            <v>0</v>
          </cell>
          <cell r="EV219">
            <v>0</v>
          </cell>
          <cell r="EW219">
            <v>0</v>
          </cell>
          <cell r="EX219">
            <v>0</v>
          </cell>
          <cell r="EY219">
            <v>0</v>
          </cell>
          <cell r="EZ219">
            <v>0</v>
          </cell>
          <cell r="FA219">
            <v>0</v>
          </cell>
          <cell r="FB219">
            <v>0</v>
          </cell>
          <cell r="FC219">
            <v>0</v>
          </cell>
          <cell r="FD219">
            <v>0</v>
          </cell>
          <cell r="FE219">
            <v>0</v>
          </cell>
          <cell r="FF219">
            <v>0</v>
          </cell>
          <cell r="FG219">
            <v>0</v>
          </cell>
          <cell r="FH219">
            <v>0</v>
          </cell>
          <cell r="FI219">
            <v>0</v>
          </cell>
        </row>
        <row r="220">
          <cell r="V220" t="str">
            <v>PRODUCTION</v>
          </cell>
          <cell r="W220">
            <v>150</v>
          </cell>
          <cell r="X220">
            <v>487500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cell r="EF220">
            <v>0</v>
          </cell>
          <cell r="EG220">
            <v>0</v>
          </cell>
          <cell r="EH220">
            <v>0</v>
          </cell>
          <cell r="EI220">
            <v>0</v>
          </cell>
          <cell r="EJ220">
            <v>0</v>
          </cell>
          <cell r="EK220">
            <v>0</v>
          </cell>
          <cell r="EL220">
            <v>0</v>
          </cell>
          <cell r="EM220">
            <v>0</v>
          </cell>
          <cell r="EN220">
            <v>0</v>
          </cell>
          <cell r="EO220">
            <v>0</v>
          </cell>
          <cell r="EP220">
            <v>0</v>
          </cell>
          <cell r="EQ220">
            <v>0</v>
          </cell>
          <cell r="ER220">
            <v>0</v>
          </cell>
          <cell r="ES220">
            <v>0</v>
          </cell>
          <cell r="ET220">
            <v>0</v>
          </cell>
          <cell r="EU220">
            <v>0</v>
          </cell>
          <cell r="EV220">
            <v>0</v>
          </cell>
          <cell r="EW220">
            <v>0</v>
          </cell>
          <cell r="EX220">
            <v>0</v>
          </cell>
          <cell r="EY220">
            <v>0</v>
          </cell>
          <cell r="EZ220">
            <v>0</v>
          </cell>
          <cell r="FA220">
            <v>0</v>
          </cell>
          <cell r="FB220">
            <v>0</v>
          </cell>
          <cell r="FC220">
            <v>0</v>
          </cell>
          <cell r="FD220">
            <v>0</v>
          </cell>
          <cell r="FE220">
            <v>0</v>
          </cell>
          <cell r="FF220">
            <v>0</v>
          </cell>
          <cell r="FG220">
            <v>0</v>
          </cell>
          <cell r="FH220">
            <v>0</v>
          </cell>
          <cell r="FI220">
            <v>0</v>
          </cell>
        </row>
        <row r="221">
          <cell r="V221" t="str">
            <v>PRODUCTION</v>
          </cell>
          <cell r="W221">
            <v>150</v>
          </cell>
          <cell r="X221">
            <v>487500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v>0</v>
          </cell>
          <cell r="BL221">
            <v>0</v>
          </cell>
          <cell r="BM221">
            <v>0</v>
          </cell>
          <cell r="BN221">
            <v>0</v>
          </cell>
          <cell r="BO221">
            <v>0</v>
          </cell>
          <cell r="BP221">
            <v>0</v>
          </cell>
          <cell r="BQ221">
            <v>0</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cell r="EF221">
            <v>0</v>
          </cell>
          <cell r="EG221">
            <v>0</v>
          </cell>
          <cell r="EH221">
            <v>0</v>
          </cell>
          <cell r="EI221">
            <v>0</v>
          </cell>
          <cell r="EJ221">
            <v>0</v>
          </cell>
          <cell r="EK221">
            <v>0</v>
          </cell>
          <cell r="EL221">
            <v>0</v>
          </cell>
          <cell r="EM221">
            <v>0</v>
          </cell>
          <cell r="EN221">
            <v>0</v>
          </cell>
          <cell r="EO221">
            <v>0</v>
          </cell>
          <cell r="EP221">
            <v>0</v>
          </cell>
          <cell r="EQ221">
            <v>0</v>
          </cell>
          <cell r="ER221">
            <v>0</v>
          </cell>
          <cell r="ES221">
            <v>0</v>
          </cell>
          <cell r="ET221">
            <v>0</v>
          </cell>
          <cell r="EU221">
            <v>0</v>
          </cell>
          <cell r="EV221">
            <v>0</v>
          </cell>
          <cell r="EW221">
            <v>0</v>
          </cell>
          <cell r="EX221">
            <v>0</v>
          </cell>
          <cell r="EY221">
            <v>0</v>
          </cell>
          <cell r="EZ221">
            <v>0</v>
          </cell>
          <cell r="FA221">
            <v>0</v>
          </cell>
          <cell r="FB221">
            <v>0</v>
          </cell>
          <cell r="FC221">
            <v>0</v>
          </cell>
          <cell r="FD221">
            <v>0</v>
          </cell>
          <cell r="FE221">
            <v>0</v>
          </cell>
          <cell r="FF221">
            <v>0</v>
          </cell>
          <cell r="FG221">
            <v>0</v>
          </cell>
          <cell r="FH221">
            <v>0</v>
          </cell>
          <cell r="FI221">
            <v>0</v>
          </cell>
        </row>
        <row r="222">
          <cell r="V222" t="str">
            <v>INK &amp; PAINT</v>
          </cell>
          <cell r="W222">
            <v>8</v>
          </cell>
          <cell r="X222">
            <v>26000</v>
          </cell>
          <cell r="AA222">
            <v>0</v>
          </cell>
          <cell r="AB222">
            <v>0</v>
          </cell>
          <cell r="AC222">
            <v>0</v>
          </cell>
          <cell r="AD222">
            <v>0</v>
          </cell>
          <cell r="AE222">
            <v>0</v>
          </cell>
          <cell r="AF222">
            <v>0</v>
          </cell>
          <cell r="AG222">
            <v>0</v>
          </cell>
          <cell r="AH222">
            <v>0</v>
          </cell>
          <cell r="AI222">
            <v>0</v>
          </cell>
          <cell r="AJ222">
            <v>0</v>
          </cell>
          <cell r="AK222">
            <v>0</v>
          </cell>
          <cell r="AL222">
            <v>0</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v>0</v>
          </cell>
          <cell r="BL222">
            <v>0</v>
          </cell>
          <cell r="BM222">
            <v>0</v>
          </cell>
          <cell r="BN222">
            <v>0</v>
          </cell>
          <cell r="BO222">
            <v>0</v>
          </cell>
          <cell r="BP222">
            <v>0</v>
          </cell>
          <cell r="BQ222">
            <v>0</v>
          </cell>
          <cell r="BR222">
            <v>0</v>
          </cell>
          <cell r="BS222">
            <v>0</v>
          </cell>
          <cell r="BT222">
            <v>0</v>
          </cell>
          <cell r="BU222">
            <v>0</v>
          </cell>
          <cell r="BV222">
            <v>0</v>
          </cell>
          <cell r="BW222">
            <v>0</v>
          </cell>
          <cell r="BX222">
            <v>0</v>
          </cell>
          <cell r="BY222">
            <v>0</v>
          </cell>
          <cell r="BZ222">
            <v>0</v>
          </cell>
          <cell r="CA222">
            <v>0</v>
          </cell>
          <cell r="CB222">
            <v>0</v>
          </cell>
          <cell r="CC222">
            <v>0</v>
          </cell>
          <cell r="CD222">
            <v>0</v>
          </cell>
          <cell r="CE222">
            <v>0</v>
          </cell>
          <cell r="CF222">
            <v>0</v>
          </cell>
          <cell r="CG222">
            <v>35961</v>
          </cell>
          <cell r="CH222">
            <v>35968</v>
          </cell>
          <cell r="CI222">
            <v>35975</v>
          </cell>
          <cell r="CJ222">
            <v>35982</v>
          </cell>
          <cell r="CK222">
            <v>35989</v>
          </cell>
          <cell r="CL222">
            <v>35996</v>
          </cell>
          <cell r="CM222">
            <v>36003</v>
          </cell>
          <cell r="CN222">
            <v>36010</v>
          </cell>
          <cell r="CO222">
            <v>0</v>
          </cell>
          <cell r="CP222">
            <v>0</v>
          </cell>
          <cell r="CQ222">
            <v>0</v>
          </cell>
          <cell r="CR222">
            <v>0</v>
          </cell>
          <cell r="CS222">
            <v>0</v>
          </cell>
          <cell r="CT222">
            <v>0</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cell r="DJ222">
            <v>0</v>
          </cell>
          <cell r="DK222">
            <v>0</v>
          </cell>
          <cell r="DL222">
            <v>0</v>
          </cell>
          <cell r="DM222">
            <v>0</v>
          </cell>
          <cell r="DN222">
            <v>0</v>
          </cell>
          <cell r="DO222">
            <v>0</v>
          </cell>
          <cell r="DP222">
            <v>0</v>
          </cell>
          <cell r="DQ222">
            <v>0</v>
          </cell>
          <cell r="DR222">
            <v>0</v>
          </cell>
          <cell r="DS222">
            <v>0</v>
          </cell>
          <cell r="DT222">
            <v>0</v>
          </cell>
          <cell r="DU222">
            <v>0</v>
          </cell>
          <cell r="DV222">
            <v>0</v>
          </cell>
          <cell r="DW222">
            <v>0</v>
          </cell>
          <cell r="DX222">
            <v>0</v>
          </cell>
          <cell r="DY222">
            <v>0</v>
          </cell>
          <cell r="DZ222">
            <v>0</v>
          </cell>
          <cell r="EA222">
            <v>0</v>
          </cell>
          <cell r="EB222">
            <v>0</v>
          </cell>
          <cell r="EC222">
            <v>0</v>
          </cell>
          <cell r="ED222">
            <v>0</v>
          </cell>
          <cell r="EE222">
            <v>0</v>
          </cell>
          <cell r="EF222">
            <v>0</v>
          </cell>
          <cell r="EG222">
            <v>0</v>
          </cell>
          <cell r="EH222">
            <v>0</v>
          </cell>
          <cell r="EI222">
            <v>0</v>
          </cell>
          <cell r="EJ222">
            <v>0</v>
          </cell>
          <cell r="EK222">
            <v>0</v>
          </cell>
          <cell r="EL222">
            <v>0</v>
          </cell>
          <cell r="EM222">
            <v>0</v>
          </cell>
          <cell r="EN222">
            <v>0</v>
          </cell>
          <cell r="EO222">
            <v>0</v>
          </cell>
          <cell r="EP222">
            <v>0</v>
          </cell>
          <cell r="EQ222">
            <v>0</v>
          </cell>
          <cell r="ER222">
            <v>0</v>
          </cell>
          <cell r="ES222">
            <v>0</v>
          </cell>
          <cell r="ET222">
            <v>0</v>
          </cell>
          <cell r="EU222">
            <v>0</v>
          </cell>
          <cell r="EV222">
            <v>0</v>
          </cell>
          <cell r="EW222">
            <v>0</v>
          </cell>
          <cell r="EX222">
            <v>0</v>
          </cell>
          <cell r="EY222">
            <v>0</v>
          </cell>
          <cell r="EZ222">
            <v>0</v>
          </cell>
          <cell r="FA222">
            <v>0</v>
          </cell>
          <cell r="FB222">
            <v>0</v>
          </cell>
          <cell r="FC222">
            <v>0</v>
          </cell>
          <cell r="FD222">
            <v>0</v>
          </cell>
          <cell r="FE222">
            <v>0</v>
          </cell>
          <cell r="FF222">
            <v>0</v>
          </cell>
          <cell r="FG222">
            <v>0</v>
          </cell>
          <cell r="FH222">
            <v>0</v>
          </cell>
          <cell r="FI222">
            <v>0</v>
          </cell>
        </row>
        <row r="223">
          <cell r="V223" t="str">
            <v>INK &amp; PAINT</v>
          </cell>
          <cell r="W223">
            <v>8</v>
          </cell>
          <cell r="X223">
            <v>26000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1000</v>
          </cell>
          <cell r="CH223">
            <v>2000</v>
          </cell>
          <cell r="CI223">
            <v>3000</v>
          </cell>
          <cell r="CJ223">
            <v>4000</v>
          </cell>
          <cell r="CK223">
            <v>4000</v>
          </cell>
          <cell r="CL223">
            <v>4000</v>
          </cell>
          <cell r="CM223">
            <v>4000</v>
          </cell>
          <cell r="CN223">
            <v>4000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cell r="EF223">
            <v>0</v>
          </cell>
          <cell r="EG223">
            <v>0</v>
          </cell>
          <cell r="EH223">
            <v>0</v>
          </cell>
          <cell r="EI223">
            <v>0</v>
          </cell>
          <cell r="EJ223">
            <v>0</v>
          </cell>
          <cell r="EK223">
            <v>0</v>
          </cell>
          <cell r="EL223">
            <v>0</v>
          </cell>
          <cell r="EM223">
            <v>0</v>
          </cell>
          <cell r="EN223">
            <v>0</v>
          </cell>
          <cell r="EO223">
            <v>0</v>
          </cell>
          <cell r="EP223">
            <v>0</v>
          </cell>
          <cell r="EQ223">
            <v>0</v>
          </cell>
          <cell r="ER223">
            <v>0</v>
          </cell>
          <cell r="ES223">
            <v>0</v>
          </cell>
          <cell r="ET223">
            <v>0</v>
          </cell>
          <cell r="EU223">
            <v>0</v>
          </cell>
          <cell r="EV223">
            <v>0</v>
          </cell>
          <cell r="EW223">
            <v>0</v>
          </cell>
          <cell r="EX223">
            <v>0</v>
          </cell>
          <cell r="EY223">
            <v>0</v>
          </cell>
          <cell r="EZ223">
            <v>0</v>
          </cell>
          <cell r="FA223">
            <v>0</v>
          </cell>
          <cell r="FB223">
            <v>0</v>
          </cell>
          <cell r="FC223">
            <v>0</v>
          </cell>
          <cell r="FD223">
            <v>0</v>
          </cell>
          <cell r="FE223">
            <v>0</v>
          </cell>
          <cell r="FF223">
            <v>0</v>
          </cell>
          <cell r="FG223">
            <v>0</v>
          </cell>
          <cell r="FH223">
            <v>0</v>
          </cell>
          <cell r="FI223">
            <v>0</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v>0</v>
          </cell>
          <cell r="BL228">
            <v>0</v>
          </cell>
          <cell r="BM228">
            <v>0</v>
          </cell>
          <cell r="BN228">
            <v>0</v>
          </cell>
          <cell r="BO228">
            <v>0</v>
          </cell>
          <cell r="BP228">
            <v>0</v>
          </cell>
          <cell r="BQ228">
            <v>0</v>
          </cell>
          <cell r="BR228">
            <v>0</v>
          </cell>
          <cell r="BS228">
            <v>0</v>
          </cell>
          <cell r="BT228">
            <v>0</v>
          </cell>
          <cell r="BU228">
            <v>0</v>
          </cell>
          <cell r="BV228">
            <v>0</v>
          </cell>
          <cell r="BW228">
            <v>0</v>
          </cell>
          <cell r="BX228">
            <v>0</v>
          </cell>
          <cell r="BY228">
            <v>0</v>
          </cell>
          <cell r="BZ228">
            <v>0</v>
          </cell>
          <cell r="CA228">
            <v>0</v>
          </cell>
          <cell r="CB228">
            <v>0</v>
          </cell>
          <cell r="CC228">
            <v>0</v>
          </cell>
          <cell r="CD228">
            <v>0</v>
          </cell>
          <cell r="CE228">
            <v>0</v>
          </cell>
          <cell r="CF228">
            <v>0</v>
          </cell>
          <cell r="CG228">
            <v>0</v>
          </cell>
          <cell r="CH228">
            <v>0</v>
          </cell>
          <cell r="CI228">
            <v>0</v>
          </cell>
          <cell r="CJ228">
            <v>0</v>
          </cell>
          <cell r="CK228">
            <v>0</v>
          </cell>
          <cell r="CL228">
            <v>0</v>
          </cell>
          <cell r="CM228">
            <v>0</v>
          </cell>
          <cell r="CN228">
            <v>0</v>
          </cell>
          <cell r="CO228">
            <v>0</v>
          </cell>
          <cell r="CP228">
            <v>0</v>
          </cell>
          <cell r="CQ228">
            <v>0</v>
          </cell>
          <cell r="CR228">
            <v>0</v>
          </cell>
          <cell r="CS228">
            <v>0</v>
          </cell>
          <cell r="CT228">
            <v>0</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cell r="DJ228">
            <v>0</v>
          </cell>
          <cell r="DK228">
            <v>0</v>
          </cell>
          <cell r="DL228">
            <v>0</v>
          </cell>
          <cell r="DM228">
            <v>0</v>
          </cell>
          <cell r="DN228">
            <v>0</v>
          </cell>
          <cell r="DO228">
            <v>0</v>
          </cell>
          <cell r="DP228">
            <v>0</v>
          </cell>
          <cell r="DQ228">
            <v>0</v>
          </cell>
          <cell r="DR228">
            <v>0</v>
          </cell>
          <cell r="DS228">
            <v>0</v>
          </cell>
          <cell r="DT228">
            <v>0</v>
          </cell>
          <cell r="DU228">
            <v>0</v>
          </cell>
          <cell r="DV228">
            <v>0</v>
          </cell>
          <cell r="DW228">
            <v>0</v>
          </cell>
          <cell r="DX228">
            <v>0</v>
          </cell>
          <cell r="DY228">
            <v>0</v>
          </cell>
          <cell r="DZ228">
            <v>0</v>
          </cell>
          <cell r="EA228">
            <v>0</v>
          </cell>
          <cell r="EB228">
            <v>0</v>
          </cell>
          <cell r="EC228">
            <v>0</v>
          </cell>
          <cell r="ED228">
            <v>0</v>
          </cell>
          <cell r="EE228">
            <v>0</v>
          </cell>
          <cell r="EF228">
            <v>0</v>
          </cell>
          <cell r="EG228">
            <v>0</v>
          </cell>
          <cell r="EH228">
            <v>0</v>
          </cell>
          <cell r="EI228">
            <v>0</v>
          </cell>
          <cell r="EJ228">
            <v>0</v>
          </cell>
          <cell r="EK228">
            <v>0</v>
          </cell>
          <cell r="EL228">
            <v>0</v>
          </cell>
          <cell r="EM228">
            <v>0</v>
          </cell>
          <cell r="EN228">
            <v>0</v>
          </cell>
          <cell r="EO228">
            <v>0</v>
          </cell>
          <cell r="EP228">
            <v>0</v>
          </cell>
          <cell r="EQ228">
            <v>0</v>
          </cell>
          <cell r="ER228">
            <v>0</v>
          </cell>
          <cell r="ES228">
            <v>0</v>
          </cell>
          <cell r="ET228">
            <v>0</v>
          </cell>
          <cell r="EU228">
            <v>0</v>
          </cell>
          <cell r="EV228">
            <v>0</v>
          </cell>
        </row>
        <row r="229">
          <cell r="V229" t="str">
            <v>PROJECTED STREET</v>
          </cell>
          <cell r="X229">
            <v>36122.220141999998</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cell r="EF229">
            <v>0</v>
          </cell>
          <cell r="EG229">
            <v>0</v>
          </cell>
          <cell r="EH229">
            <v>0</v>
          </cell>
          <cell r="EI229">
            <v>0</v>
          </cell>
          <cell r="EJ229">
            <v>0</v>
          </cell>
          <cell r="EK229">
            <v>0</v>
          </cell>
          <cell r="EL229">
            <v>0</v>
          </cell>
          <cell r="EM229">
            <v>0</v>
          </cell>
          <cell r="EN229">
            <v>0</v>
          </cell>
          <cell r="EO229">
            <v>0</v>
          </cell>
          <cell r="EP229">
            <v>0</v>
          </cell>
          <cell r="EQ229">
            <v>0</v>
          </cell>
          <cell r="ER229">
            <v>0</v>
          </cell>
          <cell r="ES229">
            <v>0</v>
          </cell>
          <cell r="ET229">
            <v>0</v>
          </cell>
          <cell r="EU229">
            <v>0</v>
          </cell>
          <cell r="EV229">
            <v>0</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cell r="EF232">
            <v>0</v>
          </cell>
          <cell r="EG232">
            <v>0</v>
          </cell>
          <cell r="EH232">
            <v>0</v>
          </cell>
          <cell r="EI232">
            <v>0</v>
          </cell>
          <cell r="EJ232">
            <v>0</v>
          </cell>
          <cell r="EK232">
            <v>0</v>
          </cell>
          <cell r="EL232">
            <v>0</v>
          </cell>
          <cell r="EM232">
            <v>0</v>
          </cell>
          <cell r="EN232">
            <v>0</v>
          </cell>
          <cell r="EO232">
            <v>0</v>
          </cell>
          <cell r="EP232">
            <v>0</v>
          </cell>
          <cell r="EQ232">
            <v>0</v>
          </cell>
          <cell r="ER232">
            <v>0</v>
          </cell>
          <cell r="ES232">
            <v>0</v>
          </cell>
          <cell r="ET232">
            <v>0</v>
          </cell>
          <cell r="EU232">
            <v>0</v>
          </cell>
          <cell r="EV232">
            <v>0</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cell r="EF233">
            <v>0</v>
          </cell>
          <cell r="EG233">
            <v>0</v>
          </cell>
          <cell r="EH233">
            <v>0</v>
          </cell>
          <cell r="EI233">
            <v>0</v>
          </cell>
          <cell r="EJ233">
            <v>0</v>
          </cell>
          <cell r="EK233">
            <v>0</v>
          </cell>
          <cell r="EL233">
            <v>0</v>
          </cell>
          <cell r="EM233">
            <v>0</v>
          </cell>
          <cell r="EN233">
            <v>0</v>
          </cell>
          <cell r="EO233">
            <v>0</v>
          </cell>
          <cell r="EP233">
            <v>0</v>
          </cell>
          <cell r="EQ233">
            <v>0</v>
          </cell>
          <cell r="ER233">
            <v>0</v>
          </cell>
          <cell r="ES233">
            <v>0</v>
          </cell>
          <cell r="ET233">
            <v>0</v>
          </cell>
          <cell r="EU233">
            <v>0</v>
          </cell>
          <cell r="EV233">
            <v>0</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v>0</v>
          </cell>
          <cell r="AB234">
            <v>0</v>
          </cell>
          <cell r="AC234">
            <v>0</v>
          </cell>
          <cell r="AD234">
            <v>0</v>
          </cell>
          <cell r="AE234">
            <v>0</v>
          </cell>
          <cell r="AF234">
            <v>0</v>
          </cell>
          <cell r="AG234">
            <v>0</v>
          </cell>
          <cell r="AH234">
            <v>0</v>
          </cell>
          <cell r="AI234">
            <v>0</v>
          </cell>
          <cell r="AJ234">
            <v>0</v>
          </cell>
          <cell r="AK234">
            <v>0</v>
          </cell>
          <cell r="AL234">
            <v>0</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v>0</v>
          </cell>
          <cell r="BL234">
            <v>0</v>
          </cell>
          <cell r="BM234">
            <v>0</v>
          </cell>
          <cell r="BN234">
            <v>0</v>
          </cell>
          <cell r="BO234">
            <v>0</v>
          </cell>
          <cell r="BP234">
            <v>0</v>
          </cell>
          <cell r="BQ234">
            <v>0</v>
          </cell>
          <cell r="BR234">
            <v>0</v>
          </cell>
          <cell r="BS234">
            <v>0</v>
          </cell>
          <cell r="BT234">
            <v>0</v>
          </cell>
          <cell r="BU234">
            <v>0</v>
          </cell>
          <cell r="BV234">
            <v>0</v>
          </cell>
          <cell r="BW234">
            <v>0</v>
          </cell>
          <cell r="BX234">
            <v>0</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v>0</v>
          </cell>
          <cell r="CP234">
            <v>0</v>
          </cell>
          <cell r="CQ234">
            <v>0</v>
          </cell>
          <cell r="CR234">
            <v>0</v>
          </cell>
          <cell r="CS234">
            <v>0</v>
          </cell>
          <cell r="CT234">
            <v>0</v>
          </cell>
          <cell r="CU234">
            <v>0</v>
          </cell>
          <cell r="CV234">
            <v>0</v>
          </cell>
          <cell r="CW234">
            <v>0</v>
          </cell>
          <cell r="CX234">
            <v>0</v>
          </cell>
          <cell r="CY234">
            <v>0</v>
          </cell>
          <cell r="CZ234">
            <v>0</v>
          </cell>
          <cell r="DA234">
            <v>0</v>
          </cell>
          <cell r="DB234">
            <v>0</v>
          </cell>
          <cell r="DC234">
            <v>0</v>
          </cell>
          <cell r="DD234">
            <v>0</v>
          </cell>
          <cell r="DE234">
            <v>0</v>
          </cell>
          <cell r="DF234">
            <v>0</v>
          </cell>
          <cell r="DG234">
            <v>0</v>
          </cell>
          <cell r="DH234">
            <v>0</v>
          </cell>
          <cell r="DI234">
            <v>0</v>
          </cell>
          <cell r="DJ234">
            <v>0</v>
          </cell>
          <cell r="DK234">
            <v>0</v>
          </cell>
          <cell r="DL234">
            <v>0</v>
          </cell>
          <cell r="DM234">
            <v>0</v>
          </cell>
          <cell r="DN234">
            <v>0</v>
          </cell>
          <cell r="DO234">
            <v>0</v>
          </cell>
          <cell r="DP234">
            <v>0</v>
          </cell>
          <cell r="DQ234">
            <v>0</v>
          </cell>
          <cell r="DR234">
            <v>0</v>
          </cell>
          <cell r="DS234">
            <v>0</v>
          </cell>
          <cell r="DT234">
            <v>0</v>
          </cell>
          <cell r="DU234">
            <v>0</v>
          </cell>
          <cell r="DV234">
            <v>0</v>
          </cell>
          <cell r="DW234">
            <v>0</v>
          </cell>
          <cell r="DX234">
            <v>0</v>
          </cell>
          <cell r="DY234">
            <v>0</v>
          </cell>
          <cell r="DZ234">
            <v>0</v>
          </cell>
          <cell r="EA234">
            <v>0</v>
          </cell>
          <cell r="EB234">
            <v>0</v>
          </cell>
          <cell r="EC234">
            <v>0</v>
          </cell>
          <cell r="ED234">
            <v>0</v>
          </cell>
          <cell r="EE234">
            <v>0</v>
          </cell>
          <cell r="EF234">
            <v>0</v>
          </cell>
          <cell r="EG234">
            <v>0</v>
          </cell>
          <cell r="EH234">
            <v>0</v>
          </cell>
          <cell r="EI234">
            <v>0</v>
          </cell>
          <cell r="EJ234">
            <v>0</v>
          </cell>
          <cell r="EK234">
            <v>0</v>
          </cell>
          <cell r="EL234">
            <v>0</v>
          </cell>
          <cell r="EM234">
            <v>0</v>
          </cell>
          <cell r="EN234">
            <v>0</v>
          </cell>
          <cell r="EO234">
            <v>0</v>
          </cell>
          <cell r="EP234">
            <v>0</v>
          </cell>
          <cell r="EQ234">
            <v>0</v>
          </cell>
          <cell r="ER234">
            <v>0</v>
          </cell>
          <cell r="ES234">
            <v>0</v>
          </cell>
          <cell r="ET234">
            <v>0</v>
          </cell>
          <cell r="EU234">
            <v>0</v>
          </cell>
          <cell r="EV234">
            <v>0</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cell r="EF235">
            <v>0</v>
          </cell>
          <cell r="EG235">
            <v>0</v>
          </cell>
          <cell r="EH235">
            <v>0</v>
          </cell>
          <cell r="EI235">
            <v>0</v>
          </cell>
          <cell r="EJ235">
            <v>0</v>
          </cell>
          <cell r="EK235">
            <v>0</v>
          </cell>
          <cell r="EL235">
            <v>0</v>
          </cell>
          <cell r="EM235">
            <v>0</v>
          </cell>
          <cell r="EN235">
            <v>0</v>
          </cell>
          <cell r="EO235">
            <v>0</v>
          </cell>
          <cell r="EP235">
            <v>0</v>
          </cell>
          <cell r="EQ235">
            <v>0</v>
          </cell>
          <cell r="ER235">
            <v>0</v>
          </cell>
          <cell r="ES235">
            <v>0</v>
          </cell>
          <cell r="ET235">
            <v>0</v>
          </cell>
          <cell r="EU235">
            <v>0</v>
          </cell>
          <cell r="EV235">
            <v>0</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v>0</v>
          </cell>
          <cell r="BL236">
            <v>0</v>
          </cell>
          <cell r="BM236">
            <v>0</v>
          </cell>
          <cell r="BN236">
            <v>0</v>
          </cell>
          <cell r="BO236">
            <v>0</v>
          </cell>
          <cell r="BP236">
            <v>0</v>
          </cell>
          <cell r="BQ236">
            <v>0</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cell r="EF236">
            <v>0</v>
          </cell>
          <cell r="EG236">
            <v>0</v>
          </cell>
          <cell r="EH236">
            <v>0</v>
          </cell>
          <cell r="EI236">
            <v>0</v>
          </cell>
          <cell r="EJ236">
            <v>0</v>
          </cell>
          <cell r="EK236">
            <v>0</v>
          </cell>
          <cell r="EL236">
            <v>0</v>
          </cell>
          <cell r="EM236">
            <v>0</v>
          </cell>
          <cell r="EN236">
            <v>0</v>
          </cell>
          <cell r="EO236">
            <v>0</v>
          </cell>
          <cell r="EP236">
            <v>0</v>
          </cell>
          <cell r="EQ236">
            <v>0</v>
          </cell>
          <cell r="ER236">
            <v>0</v>
          </cell>
          <cell r="ES236">
            <v>0</v>
          </cell>
          <cell r="ET236">
            <v>0</v>
          </cell>
          <cell r="EU236">
            <v>0</v>
          </cell>
          <cell r="EV236">
            <v>0</v>
          </cell>
        </row>
        <row r="238">
          <cell r="T238" t="str">
            <v>BUDGET FORECAST</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cell r="EF238">
            <v>0</v>
          </cell>
          <cell r="EG238">
            <v>0</v>
          </cell>
          <cell r="EH238">
            <v>0</v>
          </cell>
          <cell r="EI238">
            <v>0</v>
          </cell>
          <cell r="EJ238">
            <v>0</v>
          </cell>
          <cell r="EK238">
            <v>0</v>
          </cell>
          <cell r="EL238">
            <v>0</v>
          </cell>
          <cell r="EM238">
            <v>0</v>
          </cell>
          <cell r="EN238">
            <v>0</v>
          </cell>
          <cell r="EO238">
            <v>0</v>
          </cell>
          <cell r="EP238">
            <v>0</v>
          </cell>
          <cell r="EQ238">
            <v>0</v>
          </cell>
          <cell r="ER238">
            <v>0</v>
          </cell>
          <cell r="ES238">
            <v>0</v>
          </cell>
          <cell r="ET238">
            <v>0</v>
          </cell>
          <cell r="EU238">
            <v>0</v>
          </cell>
          <cell r="EV238">
            <v>0</v>
          </cell>
          <cell r="EW238">
            <v>0</v>
          </cell>
          <cell r="EX238">
            <v>0</v>
          </cell>
          <cell r="EY238">
            <v>0</v>
          </cell>
          <cell r="EZ238">
            <v>0</v>
          </cell>
          <cell r="FA238">
            <v>0</v>
          </cell>
          <cell r="FB238">
            <v>0</v>
          </cell>
          <cell r="FC238">
            <v>0</v>
          </cell>
          <cell r="FD238">
            <v>0</v>
          </cell>
          <cell r="FE238">
            <v>0</v>
          </cell>
          <cell r="FF238">
            <v>0</v>
          </cell>
          <cell r="FG238">
            <v>0</v>
          </cell>
          <cell r="FH238">
            <v>0</v>
          </cell>
          <cell r="FI238">
            <v>0</v>
          </cell>
        </row>
        <row r="239">
          <cell r="T239" t="str">
            <v>BUDGET FORECAST</v>
          </cell>
          <cell r="V239" t="str">
            <v>PRE PROD</v>
          </cell>
          <cell r="W239">
            <v>30</v>
          </cell>
          <cell r="X239">
            <v>217500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v>0</v>
          </cell>
          <cell r="BL239">
            <v>0</v>
          </cell>
          <cell r="BM239">
            <v>0</v>
          </cell>
          <cell r="BN239">
            <v>0</v>
          </cell>
          <cell r="BO239">
            <v>0</v>
          </cell>
          <cell r="BP239">
            <v>0</v>
          </cell>
          <cell r="BQ239">
            <v>0</v>
          </cell>
          <cell r="BR239">
            <v>0</v>
          </cell>
          <cell r="BS239">
            <v>0</v>
          </cell>
          <cell r="BT239">
            <v>0</v>
          </cell>
          <cell r="BU239">
            <v>0</v>
          </cell>
          <cell r="BV239">
            <v>0</v>
          </cell>
          <cell r="BW239">
            <v>0</v>
          </cell>
          <cell r="BX239">
            <v>0</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cell r="EF239">
            <v>0</v>
          </cell>
          <cell r="EG239">
            <v>0</v>
          </cell>
          <cell r="EH239">
            <v>0</v>
          </cell>
          <cell r="EI239">
            <v>0</v>
          </cell>
          <cell r="EJ239">
            <v>0</v>
          </cell>
          <cell r="EK239">
            <v>0</v>
          </cell>
          <cell r="EL239">
            <v>0</v>
          </cell>
          <cell r="EM239">
            <v>0</v>
          </cell>
          <cell r="EN239">
            <v>0</v>
          </cell>
          <cell r="EO239">
            <v>0</v>
          </cell>
          <cell r="EP239">
            <v>0</v>
          </cell>
          <cell r="EQ239">
            <v>0</v>
          </cell>
          <cell r="ER239">
            <v>0</v>
          </cell>
          <cell r="ES239">
            <v>0</v>
          </cell>
          <cell r="ET239">
            <v>0</v>
          </cell>
          <cell r="EU239">
            <v>0</v>
          </cell>
          <cell r="EV239">
            <v>0</v>
          </cell>
          <cell r="EW239">
            <v>0</v>
          </cell>
          <cell r="EX239">
            <v>0</v>
          </cell>
          <cell r="EY239">
            <v>0</v>
          </cell>
          <cell r="EZ239">
            <v>0</v>
          </cell>
          <cell r="FA239">
            <v>0</v>
          </cell>
          <cell r="FB239">
            <v>0</v>
          </cell>
          <cell r="FC239">
            <v>0</v>
          </cell>
          <cell r="FD239">
            <v>0</v>
          </cell>
          <cell r="FE239">
            <v>0</v>
          </cell>
          <cell r="FF239">
            <v>0</v>
          </cell>
          <cell r="FG239">
            <v>0</v>
          </cell>
          <cell r="FH239">
            <v>0</v>
          </cell>
          <cell r="FI239">
            <v>0</v>
          </cell>
        </row>
        <row r="240">
          <cell r="V240" t="str">
            <v>PRE PROD</v>
          </cell>
          <cell r="W240">
            <v>30</v>
          </cell>
          <cell r="X240">
            <v>217500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v>0</v>
          </cell>
          <cell r="BL240">
            <v>0</v>
          </cell>
          <cell r="BM240">
            <v>0</v>
          </cell>
          <cell r="BN240">
            <v>0</v>
          </cell>
          <cell r="BO240">
            <v>0</v>
          </cell>
          <cell r="BP240">
            <v>0</v>
          </cell>
          <cell r="BQ240">
            <v>0</v>
          </cell>
          <cell r="BR240">
            <v>0</v>
          </cell>
          <cell r="BS240">
            <v>0</v>
          </cell>
          <cell r="BT240">
            <v>0</v>
          </cell>
          <cell r="BU240">
            <v>0</v>
          </cell>
          <cell r="BV240">
            <v>0</v>
          </cell>
          <cell r="BW240">
            <v>0</v>
          </cell>
          <cell r="BX240">
            <v>0</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v>0</v>
          </cell>
          <cell r="CP240">
            <v>0</v>
          </cell>
          <cell r="CQ240">
            <v>0</v>
          </cell>
          <cell r="CR240">
            <v>0</v>
          </cell>
          <cell r="CS240">
            <v>0</v>
          </cell>
          <cell r="CT240">
            <v>0</v>
          </cell>
          <cell r="CU240">
            <v>0</v>
          </cell>
          <cell r="CV240">
            <v>0</v>
          </cell>
          <cell r="CW240">
            <v>0</v>
          </cell>
          <cell r="CX240">
            <v>0</v>
          </cell>
          <cell r="CY240">
            <v>0</v>
          </cell>
          <cell r="CZ240">
            <v>0</v>
          </cell>
          <cell r="DA240">
            <v>0</v>
          </cell>
          <cell r="DB240">
            <v>0</v>
          </cell>
          <cell r="DC240">
            <v>0</v>
          </cell>
          <cell r="DD240">
            <v>0</v>
          </cell>
          <cell r="DE240">
            <v>0</v>
          </cell>
          <cell r="DF240">
            <v>0</v>
          </cell>
          <cell r="DG240">
            <v>0</v>
          </cell>
          <cell r="DH240">
            <v>0</v>
          </cell>
          <cell r="DI240">
            <v>0</v>
          </cell>
          <cell r="DJ240">
            <v>0</v>
          </cell>
          <cell r="DK240">
            <v>0</v>
          </cell>
          <cell r="DL240">
            <v>0</v>
          </cell>
          <cell r="DM240">
            <v>0</v>
          </cell>
          <cell r="DN240">
            <v>0</v>
          </cell>
          <cell r="DO240">
            <v>0</v>
          </cell>
          <cell r="DP240">
            <v>0</v>
          </cell>
          <cell r="DQ240">
            <v>0</v>
          </cell>
          <cell r="DR240">
            <v>0</v>
          </cell>
          <cell r="DS240">
            <v>0</v>
          </cell>
          <cell r="DT240">
            <v>0</v>
          </cell>
          <cell r="DU240">
            <v>0</v>
          </cell>
          <cell r="DV240">
            <v>0</v>
          </cell>
          <cell r="DW240">
            <v>0</v>
          </cell>
          <cell r="DX240">
            <v>0</v>
          </cell>
          <cell r="DY240">
            <v>0</v>
          </cell>
          <cell r="DZ240">
            <v>0</v>
          </cell>
          <cell r="EA240">
            <v>0</v>
          </cell>
          <cell r="EB240">
            <v>0</v>
          </cell>
          <cell r="EC240">
            <v>0</v>
          </cell>
          <cell r="ED240">
            <v>0</v>
          </cell>
          <cell r="EE240">
            <v>0</v>
          </cell>
          <cell r="EF240">
            <v>0</v>
          </cell>
          <cell r="EG240">
            <v>0</v>
          </cell>
          <cell r="EH240">
            <v>0</v>
          </cell>
          <cell r="EI240">
            <v>0</v>
          </cell>
          <cell r="EJ240">
            <v>0</v>
          </cell>
          <cell r="EK240">
            <v>0</v>
          </cell>
          <cell r="EL240">
            <v>0</v>
          </cell>
          <cell r="EM240">
            <v>0</v>
          </cell>
          <cell r="EN240">
            <v>0</v>
          </cell>
          <cell r="EO240">
            <v>0</v>
          </cell>
          <cell r="EP240">
            <v>0</v>
          </cell>
          <cell r="EQ240">
            <v>0</v>
          </cell>
          <cell r="ER240">
            <v>0</v>
          </cell>
          <cell r="ES240">
            <v>0</v>
          </cell>
          <cell r="ET240">
            <v>0</v>
          </cell>
          <cell r="EU240">
            <v>0</v>
          </cell>
          <cell r="EV240">
            <v>0</v>
          </cell>
          <cell r="EW240">
            <v>0</v>
          </cell>
          <cell r="EX240">
            <v>0</v>
          </cell>
          <cell r="EY240">
            <v>0</v>
          </cell>
          <cell r="EZ240">
            <v>0</v>
          </cell>
          <cell r="FA240">
            <v>0</v>
          </cell>
          <cell r="FB240">
            <v>0</v>
          </cell>
          <cell r="FC240">
            <v>0</v>
          </cell>
          <cell r="FD240">
            <v>0</v>
          </cell>
          <cell r="FE240">
            <v>0</v>
          </cell>
          <cell r="FF240">
            <v>0</v>
          </cell>
          <cell r="FG240">
            <v>0</v>
          </cell>
          <cell r="FH240">
            <v>0</v>
          </cell>
          <cell r="FI240">
            <v>0</v>
          </cell>
        </row>
        <row r="241">
          <cell r="V241" t="str">
            <v>PRODUCTION</v>
          </cell>
          <cell r="W241">
            <v>150</v>
          </cell>
          <cell r="X241">
            <v>1087500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cell r="EF241">
            <v>0</v>
          </cell>
          <cell r="EG241">
            <v>0</v>
          </cell>
          <cell r="EH241">
            <v>0</v>
          </cell>
          <cell r="EI241">
            <v>0</v>
          </cell>
          <cell r="EJ241">
            <v>0</v>
          </cell>
          <cell r="EK241">
            <v>0</v>
          </cell>
          <cell r="EL241">
            <v>0</v>
          </cell>
          <cell r="EM241">
            <v>0</v>
          </cell>
          <cell r="EN241">
            <v>0</v>
          </cell>
          <cell r="EO241">
            <v>0</v>
          </cell>
          <cell r="EP241">
            <v>0</v>
          </cell>
          <cell r="EQ241">
            <v>0</v>
          </cell>
          <cell r="ER241">
            <v>0</v>
          </cell>
          <cell r="ES241">
            <v>0</v>
          </cell>
          <cell r="ET241">
            <v>0</v>
          </cell>
          <cell r="EU241">
            <v>0</v>
          </cell>
          <cell r="EV241">
            <v>0</v>
          </cell>
          <cell r="EW241">
            <v>0</v>
          </cell>
          <cell r="EX241">
            <v>0</v>
          </cell>
          <cell r="EY241">
            <v>0</v>
          </cell>
          <cell r="EZ241">
            <v>0</v>
          </cell>
          <cell r="FA241">
            <v>0</v>
          </cell>
          <cell r="FB241">
            <v>0</v>
          </cell>
          <cell r="FC241">
            <v>0</v>
          </cell>
          <cell r="FD241">
            <v>0</v>
          </cell>
          <cell r="FE241">
            <v>0</v>
          </cell>
          <cell r="FF241">
            <v>0</v>
          </cell>
          <cell r="FG241">
            <v>0</v>
          </cell>
          <cell r="FH241">
            <v>0</v>
          </cell>
          <cell r="FI241">
            <v>0</v>
          </cell>
        </row>
        <row r="242">
          <cell r="V242" t="str">
            <v>PRODUCTION</v>
          </cell>
          <cell r="W242">
            <v>150</v>
          </cell>
          <cell r="X242">
            <v>1087500</v>
          </cell>
          <cell r="AA242">
            <v>0</v>
          </cell>
          <cell r="AB242">
            <v>0</v>
          </cell>
          <cell r="AC242">
            <v>0</v>
          </cell>
          <cell r="AD242">
            <v>0</v>
          </cell>
          <cell r="AE242">
            <v>0</v>
          </cell>
          <cell r="AF242">
            <v>0</v>
          </cell>
          <cell r="AG242">
            <v>0</v>
          </cell>
          <cell r="AH242">
            <v>0</v>
          </cell>
          <cell r="AI242">
            <v>0</v>
          </cell>
          <cell r="AJ242">
            <v>0</v>
          </cell>
          <cell r="AK242">
            <v>0</v>
          </cell>
          <cell r="AL242">
            <v>0</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v>0</v>
          </cell>
          <cell r="BL242">
            <v>0</v>
          </cell>
          <cell r="BM242">
            <v>0</v>
          </cell>
          <cell r="BN242">
            <v>0</v>
          </cell>
          <cell r="BO242">
            <v>0</v>
          </cell>
          <cell r="BP242">
            <v>0</v>
          </cell>
          <cell r="BQ242">
            <v>0</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cell r="EF242">
            <v>0</v>
          </cell>
          <cell r="EG242">
            <v>0</v>
          </cell>
          <cell r="EH242">
            <v>0</v>
          </cell>
          <cell r="EI242">
            <v>0</v>
          </cell>
          <cell r="EJ242">
            <v>0</v>
          </cell>
          <cell r="EK242">
            <v>0</v>
          </cell>
          <cell r="EL242">
            <v>0</v>
          </cell>
          <cell r="EM242">
            <v>0</v>
          </cell>
          <cell r="EN242">
            <v>0</v>
          </cell>
          <cell r="EO242">
            <v>0</v>
          </cell>
          <cell r="EP242">
            <v>0</v>
          </cell>
          <cell r="EQ242">
            <v>0</v>
          </cell>
          <cell r="ER242">
            <v>0</v>
          </cell>
          <cell r="ES242">
            <v>0</v>
          </cell>
          <cell r="ET242">
            <v>0</v>
          </cell>
          <cell r="EU242">
            <v>0</v>
          </cell>
          <cell r="EV242">
            <v>0</v>
          </cell>
          <cell r="EW242">
            <v>0</v>
          </cell>
          <cell r="EX242">
            <v>0</v>
          </cell>
          <cell r="EY242">
            <v>0</v>
          </cell>
          <cell r="EZ242">
            <v>0</v>
          </cell>
          <cell r="FA242">
            <v>0</v>
          </cell>
          <cell r="FB242">
            <v>0</v>
          </cell>
          <cell r="FC242">
            <v>0</v>
          </cell>
          <cell r="FD242">
            <v>0</v>
          </cell>
          <cell r="FE242">
            <v>0</v>
          </cell>
          <cell r="FF242">
            <v>0</v>
          </cell>
          <cell r="FG242">
            <v>0</v>
          </cell>
          <cell r="FH242">
            <v>0</v>
          </cell>
          <cell r="FI242">
            <v>0</v>
          </cell>
        </row>
        <row r="243">
          <cell r="V243" t="str">
            <v>INK &amp; PAINT</v>
          </cell>
          <cell r="W243">
            <v>8</v>
          </cell>
          <cell r="X243">
            <v>58000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v>0</v>
          </cell>
          <cell r="BL243">
            <v>0</v>
          </cell>
          <cell r="BM243">
            <v>0</v>
          </cell>
          <cell r="BN243">
            <v>0</v>
          </cell>
          <cell r="BO243">
            <v>0</v>
          </cell>
          <cell r="BP243">
            <v>0</v>
          </cell>
          <cell r="BQ243">
            <v>0</v>
          </cell>
          <cell r="BR243">
            <v>0</v>
          </cell>
          <cell r="BS243">
            <v>0</v>
          </cell>
          <cell r="BT243">
            <v>0</v>
          </cell>
          <cell r="BU243">
            <v>0</v>
          </cell>
          <cell r="BV243">
            <v>0</v>
          </cell>
          <cell r="BW243">
            <v>0</v>
          </cell>
          <cell r="BX243">
            <v>0</v>
          </cell>
          <cell r="BY243">
            <v>0</v>
          </cell>
          <cell r="BZ243">
            <v>0</v>
          </cell>
          <cell r="CA243">
            <v>0</v>
          </cell>
          <cell r="CB243">
            <v>0</v>
          </cell>
          <cell r="CC243">
            <v>0</v>
          </cell>
          <cell r="CD243">
            <v>0</v>
          </cell>
          <cell r="CE243">
            <v>0</v>
          </cell>
          <cell r="CF243">
            <v>0</v>
          </cell>
          <cell r="CG243">
            <v>0</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v>0</v>
          </cell>
          <cell r="CY243">
            <v>0</v>
          </cell>
          <cell r="CZ243">
            <v>0</v>
          </cell>
          <cell r="DA243">
            <v>0</v>
          </cell>
          <cell r="DB243">
            <v>0</v>
          </cell>
          <cell r="DC243">
            <v>0</v>
          </cell>
          <cell r="DD243">
            <v>0</v>
          </cell>
          <cell r="DE243">
            <v>0</v>
          </cell>
          <cell r="DF243">
            <v>0</v>
          </cell>
          <cell r="DG243">
            <v>0</v>
          </cell>
          <cell r="DH243">
            <v>0</v>
          </cell>
          <cell r="DI243">
            <v>0</v>
          </cell>
          <cell r="DJ243">
            <v>0</v>
          </cell>
          <cell r="DK243">
            <v>0</v>
          </cell>
          <cell r="DL243">
            <v>0</v>
          </cell>
          <cell r="DM243">
            <v>0</v>
          </cell>
          <cell r="DN243">
            <v>0</v>
          </cell>
          <cell r="DO243">
            <v>0</v>
          </cell>
          <cell r="DP243">
            <v>0</v>
          </cell>
          <cell r="DQ243">
            <v>0</v>
          </cell>
          <cell r="DR243">
            <v>0</v>
          </cell>
          <cell r="DS243">
            <v>0</v>
          </cell>
          <cell r="DT243">
            <v>0</v>
          </cell>
          <cell r="DU243">
            <v>0</v>
          </cell>
          <cell r="DV243">
            <v>0</v>
          </cell>
          <cell r="DW243">
            <v>0</v>
          </cell>
          <cell r="DX243">
            <v>0</v>
          </cell>
          <cell r="DY243">
            <v>0</v>
          </cell>
          <cell r="DZ243">
            <v>0</v>
          </cell>
          <cell r="EA243">
            <v>0</v>
          </cell>
          <cell r="EB243">
            <v>0</v>
          </cell>
          <cell r="EC243">
            <v>0</v>
          </cell>
          <cell r="ED243">
            <v>0</v>
          </cell>
          <cell r="EE243">
            <v>0</v>
          </cell>
          <cell r="EF243">
            <v>0</v>
          </cell>
          <cell r="EG243">
            <v>0</v>
          </cell>
          <cell r="EH243">
            <v>0</v>
          </cell>
          <cell r="EI243">
            <v>0</v>
          </cell>
          <cell r="EJ243">
            <v>0</v>
          </cell>
          <cell r="EK243">
            <v>0</v>
          </cell>
          <cell r="EL243">
            <v>0</v>
          </cell>
          <cell r="EM243">
            <v>0</v>
          </cell>
          <cell r="EN243">
            <v>0</v>
          </cell>
          <cell r="EO243">
            <v>0</v>
          </cell>
          <cell r="EP243">
            <v>0</v>
          </cell>
          <cell r="EQ243">
            <v>0</v>
          </cell>
          <cell r="ER243">
            <v>0</v>
          </cell>
          <cell r="ES243">
            <v>0</v>
          </cell>
          <cell r="ET243">
            <v>0</v>
          </cell>
          <cell r="EU243">
            <v>0</v>
          </cell>
          <cell r="EV243">
            <v>0</v>
          </cell>
          <cell r="EW243">
            <v>0</v>
          </cell>
          <cell r="EX243">
            <v>0</v>
          </cell>
          <cell r="EY243">
            <v>0</v>
          </cell>
          <cell r="EZ243">
            <v>0</v>
          </cell>
          <cell r="FA243">
            <v>0</v>
          </cell>
          <cell r="FB243">
            <v>0</v>
          </cell>
          <cell r="FC243">
            <v>0</v>
          </cell>
          <cell r="FD243">
            <v>0</v>
          </cell>
          <cell r="FE243">
            <v>0</v>
          </cell>
          <cell r="FF243">
            <v>0</v>
          </cell>
          <cell r="FG243">
            <v>0</v>
          </cell>
          <cell r="FH243">
            <v>0</v>
          </cell>
          <cell r="FI243">
            <v>0</v>
          </cell>
        </row>
        <row r="244">
          <cell r="V244" t="str">
            <v>INK &amp; PAINT</v>
          </cell>
          <cell r="W244">
            <v>8</v>
          </cell>
          <cell r="X244">
            <v>58000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cell r="EF244">
            <v>0</v>
          </cell>
          <cell r="EG244">
            <v>0</v>
          </cell>
          <cell r="EH244">
            <v>0</v>
          </cell>
          <cell r="EI244">
            <v>0</v>
          </cell>
          <cell r="EJ244">
            <v>0</v>
          </cell>
          <cell r="EK244">
            <v>0</v>
          </cell>
          <cell r="EL244">
            <v>0</v>
          </cell>
          <cell r="EM244">
            <v>0</v>
          </cell>
          <cell r="EN244">
            <v>0</v>
          </cell>
          <cell r="EO244">
            <v>0</v>
          </cell>
          <cell r="EP244">
            <v>0</v>
          </cell>
          <cell r="EQ244">
            <v>0</v>
          </cell>
          <cell r="ER244">
            <v>0</v>
          </cell>
          <cell r="ES244">
            <v>0</v>
          </cell>
          <cell r="ET244">
            <v>0</v>
          </cell>
          <cell r="EU244">
            <v>0</v>
          </cell>
          <cell r="EV244">
            <v>0</v>
          </cell>
          <cell r="EW244">
            <v>0</v>
          </cell>
          <cell r="EX244">
            <v>0</v>
          </cell>
          <cell r="EY244">
            <v>0</v>
          </cell>
          <cell r="EZ244">
            <v>0</v>
          </cell>
          <cell r="FA244">
            <v>0</v>
          </cell>
          <cell r="FB244">
            <v>0</v>
          </cell>
          <cell r="FC244">
            <v>0</v>
          </cell>
          <cell r="FD244">
            <v>0</v>
          </cell>
          <cell r="FE244">
            <v>0</v>
          </cell>
          <cell r="FF244">
            <v>0</v>
          </cell>
          <cell r="FG244">
            <v>0</v>
          </cell>
          <cell r="FH244">
            <v>0</v>
          </cell>
          <cell r="FI244">
            <v>0</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v>0</v>
          </cell>
          <cell r="BL249">
            <v>0</v>
          </cell>
          <cell r="BM249">
            <v>0</v>
          </cell>
          <cell r="BN249">
            <v>0</v>
          </cell>
          <cell r="BO249">
            <v>0</v>
          </cell>
          <cell r="BP249">
            <v>0</v>
          </cell>
          <cell r="BQ249">
            <v>0</v>
          </cell>
          <cell r="BR249">
            <v>0</v>
          </cell>
          <cell r="BS249">
            <v>0</v>
          </cell>
          <cell r="BT249">
            <v>0</v>
          </cell>
          <cell r="BU249">
            <v>0</v>
          </cell>
          <cell r="BV249">
            <v>0</v>
          </cell>
          <cell r="BW249">
            <v>0</v>
          </cell>
          <cell r="BX249">
            <v>0</v>
          </cell>
          <cell r="BY249">
            <v>0</v>
          </cell>
          <cell r="BZ249">
            <v>0</v>
          </cell>
          <cell r="CA249">
            <v>0</v>
          </cell>
          <cell r="CB249">
            <v>0</v>
          </cell>
          <cell r="CC249">
            <v>0</v>
          </cell>
          <cell r="CD249">
            <v>0</v>
          </cell>
          <cell r="CE249">
            <v>0</v>
          </cell>
          <cell r="CF249">
            <v>0</v>
          </cell>
          <cell r="CG249">
            <v>0</v>
          </cell>
          <cell r="CH249">
            <v>0</v>
          </cell>
          <cell r="CI249">
            <v>0</v>
          </cell>
          <cell r="CJ249">
            <v>0</v>
          </cell>
          <cell r="CK249">
            <v>0</v>
          </cell>
          <cell r="CL249">
            <v>0</v>
          </cell>
          <cell r="CM249">
            <v>0</v>
          </cell>
          <cell r="CN249">
            <v>0</v>
          </cell>
          <cell r="CO249">
            <v>0</v>
          </cell>
          <cell r="CP249">
            <v>0</v>
          </cell>
          <cell r="CQ249">
            <v>0</v>
          </cell>
          <cell r="CR249">
            <v>0</v>
          </cell>
          <cell r="CS249">
            <v>0</v>
          </cell>
          <cell r="CT249">
            <v>0</v>
          </cell>
          <cell r="CU249">
            <v>0</v>
          </cell>
          <cell r="CV249">
            <v>0</v>
          </cell>
          <cell r="CW249">
            <v>0</v>
          </cell>
          <cell r="CX249">
            <v>0</v>
          </cell>
          <cell r="CY249">
            <v>0</v>
          </cell>
          <cell r="CZ249">
            <v>0</v>
          </cell>
          <cell r="DA249">
            <v>0</v>
          </cell>
          <cell r="DB249">
            <v>0</v>
          </cell>
          <cell r="DC249">
            <v>0</v>
          </cell>
          <cell r="DD249">
            <v>0</v>
          </cell>
          <cell r="DE249">
            <v>0</v>
          </cell>
          <cell r="DF249">
            <v>0</v>
          </cell>
          <cell r="DG249">
            <v>0</v>
          </cell>
          <cell r="DH249">
            <v>0</v>
          </cell>
          <cell r="DI249">
            <v>0</v>
          </cell>
          <cell r="DJ249">
            <v>0</v>
          </cell>
          <cell r="DK249">
            <v>0</v>
          </cell>
          <cell r="DL249">
            <v>0</v>
          </cell>
          <cell r="DM249">
            <v>0</v>
          </cell>
          <cell r="DN249">
            <v>0</v>
          </cell>
          <cell r="DO249">
            <v>0</v>
          </cell>
          <cell r="DP249">
            <v>0</v>
          </cell>
          <cell r="DQ249">
            <v>0</v>
          </cell>
          <cell r="DR249">
            <v>0</v>
          </cell>
          <cell r="DS249">
            <v>0</v>
          </cell>
          <cell r="DT249">
            <v>0</v>
          </cell>
          <cell r="DU249">
            <v>0</v>
          </cell>
          <cell r="DV249">
            <v>0</v>
          </cell>
          <cell r="DW249">
            <v>0</v>
          </cell>
          <cell r="DX249">
            <v>0</v>
          </cell>
          <cell r="DY249">
            <v>0</v>
          </cell>
          <cell r="DZ249">
            <v>0</v>
          </cell>
          <cell r="EA249">
            <v>0</v>
          </cell>
          <cell r="EB249">
            <v>0</v>
          </cell>
          <cell r="EC249">
            <v>0</v>
          </cell>
          <cell r="ED249">
            <v>0</v>
          </cell>
          <cell r="EE249">
            <v>0</v>
          </cell>
          <cell r="EF249">
            <v>0</v>
          </cell>
          <cell r="EG249">
            <v>0</v>
          </cell>
          <cell r="EH249">
            <v>0</v>
          </cell>
          <cell r="EI249">
            <v>0</v>
          </cell>
          <cell r="EJ249">
            <v>0</v>
          </cell>
          <cell r="EK249">
            <v>0</v>
          </cell>
          <cell r="EL249">
            <v>0</v>
          </cell>
          <cell r="EM249">
            <v>0</v>
          </cell>
          <cell r="EN249">
            <v>0</v>
          </cell>
          <cell r="EO249">
            <v>0</v>
          </cell>
          <cell r="EP249">
            <v>0</v>
          </cell>
          <cell r="EQ249">
            <v>0</v>
          </cell>
          <cell r="ER249">
            <v>0</v>
          </cell>
          <cell r="ES249">
            <v>0</v>
          </cell>
          <cell r="ET249">
            <v>0</v>
          </cell>
          <cell r="EU249">
            <v>0</v>
          </cell>
          <cell r="EV249">
            <v>0</v>
          </cell>
        </row>
        <row r="250">
          <cell r="V250" t="str">
            <v>PROJECTED STREET</v>
          </cell>
          <cell r="X250">
            <v>36184</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cell r="EF250">
            <v>0</v>
          </cell>
          <cell r="EG250">
            <v>0</v>
          </cell>
          <cell r="EH250">
            <v>0</v>
          </cell>
          <cell r="EI250">
            <v>0</v>
          </cell>
          <cell r="EJ250">
            <v>0</v>
          </cell>
          <cell r="EK250">
            <v>0</v>
          </cell>
          <cell r="EL250">
            <v>0</v>
          </cell>
          <cell r="EM250">
            <v>0</v>
          </cell>
          <cell r="EN250">
            <v>0</v>
          </cell>
          <cell r="EO250">
            <v>0</v>
          </cell>
          <cell r="EP250">
            <v>0</v>
          </cell>
          <cell r="EQ250">
            <v>0</v>
          </cell>
          <cell r="ER250">
            <v>0</v>
          </cell>
          <cell r="ES250">
            <v>0</v>
          </cell>
          <cell r="ET250">
            <v>0</v>
          </cell>
          <cell r="EU250">
            <v>0</v>
          </cell>
          <cell r="EV250">
            <v>0</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cell r="EF253">
            <v>0</v>
          </cell>
          <cell r="EG253">
            <v>0</v>
          </cell>
          <cell r="EH253">
            <v>0</v>
          </cell>
          <cell r="EI253">
            <v>0</v>
          </cell>
          <cell r="EJ253">
            <v>0</v>
          </cell>
          <cell r="EK253">
            <v>0</v>
          </cell>
          <cell r="EL253">
            <v>0</v>
          </cell>
          <cell r="EM253">
            <v>0</v>
          </cell>
          <cell r="EN253">
            <v>0</v>
          </cell>
          <cell r="EO253">
            <v>0</v>
          </cell>
          <cell r="EP253">
            <v>0</v>
          </cell>
          <cell r="EQ253">
            <v>0</v>
          </cell>
          <cell r="ER253">
            <v>0</v>
          </cell>
          <cell r="ES253">
            <v>0</v>
          </cell>
          <cell r="ET253">
            <v>0</v>
          </cell>
          <cell r="EU253">
            <v>0</v>
          </cell>
          <cell r="EV253">
            <v>0</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v>0</v>
          </cell>
          <cell r="BL254">
            <v>0</v>
          </cell>
          <cell r="BM254">
            <v>0</v>
          </cell>
          <cell r="BN254">
            <v>0</v>
          </cell>
          <cell r="BO254">
            <v>0</v>
          </cell>
          <cell r="BP254">
            <v>0</v>
          </cell>
          <cell r="BQ254">
            <v>0</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cell r="EF254">
            <v>0</v>
          </cell>
          <cell r="EG254">
            <v>0</v>
          </cell>
          <cell r="EH254">
            <v>0</v>
          </cell>
          <cell r="EI254">
            <v>0</v>
          </cell>
          <cell r="EJ254">
            <v>0</v>
          </cell>
          <cell r="EK254">
            <v>0</v>
          </cell>
          <cell r="EL254">
            <v>0</v>
          </cell>
          <cell r="EM254">
            <v>0</v>
          </cell>
          <cell r="EN254">
            <v>0</v>
          </cell>
          <cell r="EO254">
            <v>0</v>
          </cell>
          <cell r="EP254">
            <v>0</v>
          </cell>
          <cell r="EQ254">
            <v>0</v>
          </cell>
          <cell r="ER254">
            <v>0</v>
          </cell>
          <cell r="ES254">
            <v>0</v>
          </cell>
          <cell r="ET254">
            <v>0</v>
          </cell>
          <cell r="EU254">
            <v>0</v>
          </cell>
          <cell r="EV254">
            <v>0</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v>0</v>
          </cell>
          <cell r="CA255">
            <v>0</v>
          </cell>
          <cell r="CB255">
            <v>0</v>
          </cell>
          <cell r="CC255">
            <v>0</v>
          </cell>
          <cell r="CD255">
            <v>0</v>
          </cell>
          <cell r="CE255">
            <v>0</v>
          </cell>
          <cell r="CF255">
            <v>0</v>
          </cell>
          <cell r="CG255">
            <v>0</v>
          </cell>
          <cell r="CH255">
            <v>0</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cell r="DJ255">
            <v>0</v>
          </cell>
          <cell r="DK255">
            <v>0</v>
          </cell>
          <cell r="DL255">
            <v>0</v>
          </cell>
          <cell r="DM255">
            <v>0</v>
          </cell>
          <cell r="DN255">
            <v>0</v>
          </cell>
          <cell r="DO255">
            <v>0</v>
          </cell>
          <cell r="DP255">
            <v>0</v>
          </cell>
          <cell r="DQ255">
            <v>0</v>
          </cell>
          <cell r="DR255">
            <v>0</v>
          </cell>
          <cell r="DS255">
            <v>0</v>
          </cell>
          <cell r="DT255">
            <v>0</v>
          </cell>
          <cell r="DU255">
            <v>0</v>
          </cell>
          <cell r="DV255">
            <v>0</v>
          </cell>
          <cell r="DW255">
            <v>0</v>
          </cell>
          <cell r="DX255">
            <v>0</v>
          </cell>
          <cell r="DY255">
            <v>0</v>
          </cell>
          <cell r="DZ255">
            <v>0</v>
          </cell>
          <cell r="EA255">
            <v>0</v>
          </cell>
          <cell r="EB255">
            <v>0</v>
          </cell>
          <cell r="EC255">
            <v>0</v>
          </cell>
          <cell r="ED255">
            <v>0</v>
          </cell>
          <cell r="EE255">
            <v>0</v>
          </cell>
          <cell r="EF255">
            <v>0</v>
          </cell>
          <cell r="EG255">
            <v>0</v>
          </cell>
          <cell r="EH255">
            <v>0</v>
          </cell>
          <cell r="EI255">
            <v>0</v>
          </cell>
          <cell r="EJ255">
            <v>0</v>
          </cell>
          <cell r="EK255">
            <v>0</v>
          </cell>
          <cell r="EL255">
            <v>0</v>
          </cell>
          <cell r="EM255">
            <v>0</v>
          </cell>
          <cell r="EN255">
            <v>0</v>
          </cell>
          <cell r="EO255">
            <v>0</v>
          </cell>
          <cell r="EP255">
            <v>0</v>
          </cell>
          <cell r="EQ255">
            <v>0</v>
          </cell>
          <cell r="ER255">
            <v>0</v>
          </cell>
          <cell r="ES255">
            <v>0</v>
          </cell>
          <cell r="ET255">
            <v>0</v>
          </cell>
          <cell r="EU255">
            <v>0</v>
          </cell>
          <cell r="EV255">
            <v>0</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cell r="EF256">
            <v>0</v>
          </cell>
          <cell r="EG256">
            <v>0</v>
          </cell>
          <cell r="EH256">
            <v>0</v>
          </cell>
          <cell r="EI256">
            <v>0</v>
          </cell>
          <cell r="EJ256">
            <v>0</v>
          </cell>
          <cell r="EK256">
            <v>0</v>
          </cell>
          <cell r="EL256">
            <v>0</v>
          </cell>
          <cell r="EM256">
            <v>0</v>
          </cell>
          <cell r="EN256">
            <v>0</v>
          </cell>
          <cell r="EO256">
            <v>0</v>
          </cell>
          <cell r="EP256">
            <v>0</v>
          </cell>
          <cell r="EQ256">
            <v>0</v>
          </cell>
          <cell r="ER256">
            <v>0</v>
          </cell>
          <cell r="ES256">
            <v>0</v>
          </cell>
          <cell r="ET256">
            <v>0</v>
          </cell>
          <cell r="EU256">
            <v>0</v>
          </cell>
          <cell r="EV256">
            <v>0</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125</v>
          </cell>
          <cell r="CS257">
            <v>250</v>
          </cell>
          <cell r="CT257">
            <v>375</v>
          </cell>
          <cell r="CU257">
            <v>500</v>
          </cell>
          <cell r="CV257">
            <v>500</v>
          </cell>
          <cell r="CW257">
            <v>500</v>
          </cell>
          <cell r="CX257">
            <v>500</v>
          </cell>
          <cell r="CY257">
            <v>500</v>
          </cell>
          <cell r="CZ257">
            <v>500</v>
          </cell>
          <cell r="DA257">
            <v>500</v>
          </cell>
          <cell r="DB257">
            <v>500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cell r="EF257">
            <v>0</v>
          </cell>
          <cell r="EG257">
            <v>0</v>
          </cell>
          <cell r="EH257">
            <v>0</v>
          </cell>
          <cell r="EI257">
            <v>0</v>
          </cell>
          <cell r="EJ257">
            <v>0</v>
          </cell>
          <cell r="EK257">
            <v>0</v>
          </cell>
          <cell r="EL257">
            <v>0</v>
          </cell>
          <cell r="EM257">
            <v>0</v>
          </cell>
          <cell r="EN257">
            <v>0</v>
          </cell>
          <cell r="EO257">
            <v>0</v>
          </cell>
          <cell r="EP257">
            <v>0</v>
          </cell>
          <cell r="EQ257">
            <v>0</v>
          </cell>
          <cell r="ER257">
            <v>0</v>
          </cell>
          <cell r="ES257">
            <v>0</v>
          </cell>
          <cell r="ET257">
            <v>0</v>
          </cell>
          <cell r="EU257">
            <v>0</v>
          </cell>
          <cell r="EV257">
            <v>0</v>
          </cell>
        </row>
        <row r="259">
          <cell r="T259" t="str">
            <v>BUDGET FORECAST</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cell r="EF259">
            <v>0</v>
          </cell>
          <cell r="EG259">
            <v>0</v>
          </cell>
          <cell r="EH259">
            <v>0</v>
          </cell>
          <cell r="EI259">
            <v>0</v>
          </cell>
          <cell r="EJ259">
            <v>0</v>
          </cell>
          <cell r="EK259">
            <v>0</v>
          </cell>
          <cell r="EL259">
            <v>0</v>
          </cell>
          <cell r="EM259">
            <v>0</v>
          </cell>
          <cell r="EN259">
            <v>0</v>
          </cell>
          <cell r="EO259">
            <v>0</v>
          </cell>
          <cell r="EP259">
            <v>0</v>
          </cell>
          <cell r="EQ259">
            <v>0</v>
          </cell>
          <cell r="ER259">
            <v>0</v>
          </cell>
          <cell r="ES259">
            <v>0</v>
          </cell>
          <cell r="ET259">
            <v>0</v>
          </cell>
          <cell r="EU259">
            <v>0</v>
          </cell>
          <cell r="EV259">
            <v>0</v>
          </cell>
          <cell r="EW259">
            <v>0</v>
          </cell>
          <cell r="EX259">
            <v>0</v>
          </cell>
          <cell r="EY259">
            <v>0</v>
          </cell>
          <cell r="EZ259">
            <v>0</v>
          </cell>
          <cell r="FA259">
            <v>0</v>
          </cell>
          <cell r="FB259">
            <v>0</v>
          </cell>
          <cell r="FC259">
            <v>0</v>
          </cell>
          <cell r="FD259">
            <v>0</v>
          </cell>
          <cell r="FE259">
            <v>0</v>
          </cell>
          <cell r="FF259">
            <v>0</v>
          </cell>
          <cell r="FG259">
            <v>0</v>
          </cell>
          <cell r="FH259">
            <v>0</v>
          </cell>
          <cell r="FI259">
            <v>0</v>
          </cell>
        </row>
        <row r="260">
          <cell r="T260" t="str">
            <v>BUDGET FORECAST</v>
          </cell>
          <cell r="V260" t="str">
            <v>PRE PROD</v>
          </cell>
          <cell r="W260">
            <v>30</v>
          </cell>
          <cell r="X260">
            <v>157500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cell r="EF260">
            <v>0</v>
          </cell>
          <cell r="EG260">
            <v>0</v>
          </cell>
          <cell r="EH260">
            <v>0</v>
          </cell>
          <cell r="EI260">
            <v>0</v>
          </cell>
          <cell r="EJ260">
            <v>0</v>
          </cell>
          <cell r="EK260">
            <v>0</v>
          </cell>
          <cell r="EL260">
            <v>0</v>
          </cell>
          <cell r="EM260">
            <v>0</v>
          </cell>
          <cell r="EN260">
            <v>0</v>
          </cell>
          <cell r="EO260">
            <v>0</v>
          </cell>
          <cell r="EP260">
            <v>0</v>
          </cell>
          <cell r="EQ260">
            <v>0</v>
          </cell>
          <cell r="ER260">
            <v>0</v>
          </cell>
          <cell r="ES260">
            <v>0</v>
          </cell>
          <cell r="ET260">
            <v>0</v>
          </cell>
          <cell r="EU260">
            <v>0</v>
          </cell>
          <cell r="EV260">
            <v>0</v>
          </cell>
          <cell r="EW260">
            <v>0</v>
          </cell>
          <cell r="EX260">
            <v>0</v>
          </cell>
          <cell r="EY260">
            <v>0</v>
          </cell>
          <cell r="EZ260">
            <v>0</v>
          </cell>
          <cell r="FA260">
            <v>0</v>
          </cell>
          <cell r="FB260">
            <v>0</v>
          </cell>
          <cell r="FC260">
            <v>0</v>
          </cell>
          <cell r="FD260">
            <v>0</v>
          </cell>
          <cell r="FE260">
            <v>0</v>
          </cell>
          <cell r="FF260">
            <v>0</v>
          </cell>
          <cell r="FG260">
            <v>0</v>
          </cell>
          <cell r="FH260">
            <v>0</v>
          </cell>
          <cell r="FI260">
            <v>0</v>
          </cell>
        </row>
        <row r="261">
          <cell r="V261" t="str">
            <v>PRE PROD</v>
          </cell>
          <cell r="W261">
            <v>30</v>
          </cell>
          <cell r="X261">
            <v>157500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v>0</v>
          </cell>
          <cell r="CA261">
            <v>0</v>
          </cell>
          <cell r="CB261">
            <v>0</v>
          </cell>
          <cell r="CC261">
            <v>0</v>
          </cell>
          <cell r="CD261">
            <v>0</v>
          </cell>
          <cell r="CE261">
            <v>0</v>
          </cell>
          <cell r="CF261">
            <v>0</v>
          </cell>
          <cell r="CG261">
            <v>0</v>
          </cell>
          <cell r="CH261">
            <v>0</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cell r="DJ261">
            <v>0</v>
          </cell>
          <cell r="DK261">
            <v>0</v>
          </cell>
          <cell r="DL261">
            <v>0</v>
          </cell>
          <cell r="DM261">
            <v>0</v>
          </cell>
          <cell r="DN261">
            <v>0</v>
          </cell>
          <cell r="DO261">
            <v>0</v>
          </cell>
          <cell r="DP261">
            <v>0</v>
          </cell>
          <cell r="DQ261">
            <v>0</v>
          </cell>
          <cell r="DR261">
            <v>0</v>
          </cell>
          <cell r="DS261">
            <v>0</v>
          </cell>
          <cell r="DT261">
            <v>0</v>
          </cell>
          <cell r="DU261">
            <v>0</v>
          </cell>
          <cell r="DV261">
            <v>0</v>
          </cell>
          <cell r="DW261">
            <v>0</v>
          </cell>
          <cell r="DX261">
            <v>0</v>
          </cell>
          <cell r="DY261">
            <v>0</v>
          </cell>
          <cell r="DZ261">
            <v>0</v>
          </cell>
          <cell r="EA261">
            <v>0</v>
          </cell>
          <cell r="EB261">
            <v>0</v>
          </cell>
          <cell r="EC261">
            <v>0</v>
          </cell>
          <cell r="ED261">
            <v>0</v>
          </cell>
          <cell r="EE261">
            <v>0</v>
          </cell>
          <cell r="EF261">
            <v>0</v>
          </cell>
          <cell r="EG261">
            <v>0</v>
          </cell>
          <cell r="EH261">
            <v>0</v>
          </cell>
          <cell r="EI261">
            <v>0</v>
          </cell>
          <cell r="EJ261">
            <v>0</v>
          </cell>
          <cell r="EK261">
            <v>0</v>
          </cell>
          <cell r="EL261">
            <v>0</v>
          </cell>
          <cell r="EM261">
            <v>0</v>
          </cell>
          <cell r="EN261">
            <v>0</v>
          </cell>
          <cell r="EO261">
            <v>0</v>
          </cell>
          <cell r="EP261">
            <v>0</v>
          </cell>
          <cell r="EQ261">
            <v>0</v>
          </cell>
          <cell r="ER261">
            <v>0</v>
          </cell>
          <cell r="ES261">
            <v>0</v>
          </cell>
          <cell r="ET261">
            <v>0</v>
          </cell>
          <cell r="EU261">
            <v>0</v>
          </cell>
          <cell r="EV261">
            <v>0</v>
          </cell>
          <cell r="EW261">
            <v>0</v>
          </cell>
          <cell r="EX261">
            <v>0</v>
          </cell>
          <cell r="EY261">
            <v>0</v>
          </cell>
          <cell r="EZ261">
            <v>0</v>
          </cell>
          <cell r="FA261">
            <v>0</v>
          </cell>
          <cell r="FB261">
            <v>0</v>
          </cell>
          <cell r="FC261">
            <v>0</v>
          </cell>
          <cell r="FD261">
            <v>0</v>
          </cell>
          <cell r="FE261">
            <v>0</v>
          </cell>
          <cell r="FF261">
            <v>0</v>
          </cell>
          <cell r="FG261">
            <v>0</v>
          </cell>
          <cell r="FH261">
            <v>0</v>
          </cell>
          <cell r="FI261">
            <v>0</v>
          </cell>
        </row>
        <row r="262">
          <cell r="V262" t="str">
            <v>PRODUCTION</v>
          </cell>
          <cell r="W262">
            <v>150</v>
          </cell>
          <cell r="X262">
            <v>712500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cell r="EF262">
            <v>0</v>
          </cell>
          <cell r="EG262">
            <v>0</v>
          </cell>
          <cell r="EH262">
            <v>0</v>
          </cell>
          <cell r="EI262">
            <v>0</v>
          </cell>
          <cell r="EJ262">
            <v>0</v>
          </cell>
          <cell r="EK262">
            <v>0</v>
          </cell>
          <cell r="EL262">
            <v>0</v>
          </cell>
          <cell r="EM262">
            <v>0</v>
          </cell>
          <cell r="EN262">
            <v>0</v>
          </cell>
          <cell r="EO262">
            <v>0</v>
          </cell>
          <cell r="EP262">
            <v>0</v>
          </cell>
          <cell r="EQ262">
            <v>0</v>
          </cell>
          <cell r="ER262">
            <v>0</v>
          </cell>
          <cell r="ES262">
            <v>0</v>
          </cell>
          <cell r="ET262">
            <v>0</v>
          </cell>
          <cell r="EU262">
            <v>0</v>
          </cell>
          <cell r="EV262">
            <v>0</v>
          </cell>
          <cell r="EW262">
            <v>0</v>
          </cell>
          <cell r="EX262">
            <v>0</v>
          </cell>
          <cell r="EY262">
            <v>0</v>
          </cell>
          <cell r="EZ262">
            <v>0</v>
          </cell>
          <cell r="FA262">
            <v>0</v>
          </cell>
          <cell r="FB262">
            <v>0</v>
          </cell>
          <cell r="FC262">
            <v>0</v>
          </cell>
          <cell r="FD262">
            <v>0</v>
          </cell>
          <cell r="FE262">
            <v>0</v>
          </cell>
          <cell r="FF262">
            <v>0</v>
          </cell>
          <cell r="FG262">
            <v>0</v>
          </cell>
          <cell r="FH262">
            <v>0</v>
          </cell>
          <cell r="FI262">
            <v>0</v>
          </cell>
        </row>
        <row r="263">
          <cell r="V263" t="str">
            <v>PRODUCTION</v>
          </cell>
          <cell r="W263">
            <v>150</v>
          </cell>
          <cell r="X263">
            <v>712500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cell r="EF263">
            <v>0</v>
          </cell>
          <cell r="EG263">
            <v>0</v>
          </cell>
          <cell r="EH263">
            <v>0</v>
          </cell>
          <cell r="EI263">
            <v>0</v>
          </cell>
          <cell r="EJ263">
            <v>0</v>
          </cell>
          <cell r="EK263">
            <v>0</v>
          </cell>
          <cell r="EL263">
            <v>0</v>
          </cell>
          <cell r="EM263">
            <v>0</v>
          </cell>
          <cell r="EN263">
            <v>0</v>
          </cell>
          <cell r="EO263">
            <v>0</v>
          </cell>
          <cell r="EP263">
            <v>0</v>
          </cell>
          <cell r="EQ263">
            <v>0</v>
          </cell>
          <cell r="ER263">
            <v>0</v>
          </cell>
          <cell r="ES263">
            <v>0</v>
          </cell>
          <cell r="ET263">
            <v>0</v>
          </cell>
          <cell r="EU263">
            <v>0</v>
          </cell>
          <cell r="EV263">
            <v>0</v>
          </cell>
          <cell r="EW263">
            <v>0</v>
          </cell>
          <cell r="EX263">
            <v>0</v>
          </cell>
          <cell r="EY263">
            <v>0</v>
          </cell>
          <cell r="EZ263">
            <v>0</v>
          </cell>
          <cell r="FA263">
            <v>0</v>
          </cell>
          <cell r="FB263">
            <v>0</v>
          </cell>
          <cell r="FC263">
            <v>0</v>
          </cell>
          <cell r="FD263">
            <v>0</v>
          </cell>
          <cell r="FE263">
            <v>0</v>
          </cell>
          <cell r="FF263">
            <v>0</v>
          </cell>
          <cell r="FG263">
            <v>0</v>
          </cell>
          <cell r="FH263">
            <v>0</v>
          </cell>
          <cell r="FI263">
            <v>0</v>
          </cell>
        </row>
        <row r="264">
          <cell r="V264" t="str">
            <v>INK &amp; PAINT</v>
          </cell>
          <cell r="W264">
            <v>8</v>
          </cell>
          <cell r="X264">
            <v>38000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cell r="BB264">
            <v>0</v>
          </cell>
          <cell r="BC264">
            <v>0</v>
          </cell>
          <cell r="BD264">
            <v>0</v>
          </cell>
          <cell r="BE264">
            <v>0</v>
          </cell>
          <cell r="BF264">
            <v>0</v>
          </cell>
          <cell r="BG264">
            <v>0</v>
          </cell>
          <cell r="BH264">
            <v>0</v>
          </cell>
          <cell r="BI264">
            <v>0</v>
          </cell>
          <cell r="BJ264">
            <v>0</v>
          </cell>
          <cell r="BK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v>0</v>
          </cell>
          <cell r="DD264">
            <v>0</v>
          </cell>
          <cell r="DE264">
            <v>0</v>
          </cell>
          <cell r="DF264">
            <v>0</v>
          </cell>
          <cell r="DG264">
            <v>0</v>
          </cell>
          <cell r="DH264">
            <v>0</v>
          </cell>
          <cell r="DI264">
            <v>0</v>
          </cell>
          <cell r="DJ264">
            <v>0</v>
          </cell>
          <cell r="DK264">
            <v>0</v>
          </cell>
          <cell r="DL264">
            <v>0</v>
          </cell>
          <cell r="DM264">
            <v>0</v>
          </cell>
          <cell r="DN264">
            <v>0</v>
          </cell>
          <cell r="DO264">
            <v>0</v>
          </cell>
          <cell r="DP264">
            <v>0</v>
          </cell>
          <cell r="DQ264">
            <v>0</v>
          </cell>
          <cell r="DR264">
            <v>0</v>
          </cell>
          <cell r="DS264">
            <v>0</v>
          </cell>
          <cell r="DT264">
            <v>0</v>
          </cell>
          <cell r="DU264">
            <v>0</v>
          </cell>
          <cell r="DV264">
            <v>0</v>
          </cell>
          <cell r="DW264">
            <v>0</v>
          </cell>
          <cell r="DX264">
            <v>0</v>
          </cell>
          <cell r="DY264">
            <v>0</v>
          </cell>
          <cell r="DZ264">
            <v>0</v>
          </cell>
          <cell r="EA264">
            <v>0</v>
          </cell>
          <cell r="EB264">
            <v>0</v>
          </cell>
          <cell r="EC264">
            <v>0</v>
          </cell>
          <cell r="ED264">
            <v>0</v>
          </cell>
          <cell r="EE264">
            <v>0</v>
          </cell>
          <cell r="EF264">
            <v>0</v>
          </cell>
          <cell r="EG264">
            <v>0</v>
          </cell>
          <cell r="EH264">
            <v>0</v>
          </cell>
          <cell r="EI264">
            <v>0</v>
          </cell>
          <cell r="EJ264">
            <v>0</v>
          </cell>
          <cell r="EK264">
            <v>0</v>
          </cell>
          <cell r="EL264">
            <v>0</v>
          </cell>
          <cell r="EM264">
            <v>0</v>
          </cell>
          <cell r="EN264">
            <v>0</v>
          </cell>
          <cell r="EO264">
            <v>0</v>
          </cell>
          <cell r="EP264">
            <v>0</v>
          </cell>
          <cell r="EQ264">
            <v>0</v>
          </cell>
          <cell r="ER264">
            <v>0</v>
          </cell>
          <cell r="ES264">
            <v>0</v>
          </cell>
          <cell r="ET264">
            <v>0</v>
          </cell>
          <cell r="EU264">
            <v>0</v>
          </cell>
          <cell r="EV264">
            <v>0</v>
          </cell>
          <cell r="EW264">
            <v>0</v>
          </cell>
          <cell r="EX264">
            <v>0</v>
          </cell>
          <cell r="EY264">
            <v>0</v>
          </cell>
          <cell r="EZ264">
            <v>0</v>
          </cell>
          <cell r="FA264">
            <v>0</v>
          </cell>
          <cell r="FB264">
            <v>0</v>
          </cell>
          <cell r="FC264">
            <v>0</v>
          </cell>
          <cell r="FD264">
            <v>0</v>
          </cell>
          <cell r="FE264">
            <v>0</v>
          </cell>
          <cell r="FF264">
            <v>0</v>
          </cell>
          <cell r="FG264">
            <v>0</v>
          </cell>
          <cell r="FH264">
            <v>0</v>
          </cell>
          <cell r="FI264">
            <v>0</v>
          </cell>
        </row>
        <row r="265">
          <cell r="V265" t="str">
            <v>INK &amp; PAINT</v>
          </cell>
          <cell r="W265">
            <v>8</v>
          </cell>
          <cell r="X265">
            <v>38000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cell r="EF265">
            <v>0</v>
          </cell>
          <cell r="EG265">
            <v>0</v>
          </cell>
          <cell r="EH265">
            <v>0</v>
          </cell>
          <cell r="EI265">
            <v>0</v>
          </cell>
          <cell r="EJ265">
            <v>0</v>
          </cell>
          <cell r="EK265">
            <v>0</v>
          </cell>
          <cell r="EL265">
            <v>0</v>
          </cell>
          <cell r="EM265">
            <v>0</v>
          </cell>
          <cell r="EN265">
            <v>0</v>
          </cell>
          <cell r="EO265">
            <v>0</v>
          </cell>
          <cell r="EP265">
            <v>0</v>
          </cell>
          <cell r="EQ265">
            <v>0</v>
          </cell>
          <cell r="ER265">
            <v>0</v>
          </cell>
          <cell r="ES265">
            <v>0</v>
          </cell>
          <cell r="ET265">
            <v>0</v>
          </cell>
          <cell r="EU265">
            <v>0</v>
          </cell>
          <cell r="EV265">
            <v>0</v>
          </cell>
          <cell r="EW265">
            <v>0</v>
          </cell>
          <cell r="EX265">
            <v>0</v>
          </cell>
          <cell r="EY265">
            <v>0</v>
          </cell>
          <cell r="EZ265">
            <v>0</v>
          </cell>
          <cell r="FA265">
            <v>0</v>
          </cell>
          <cell r="FB265">
            <v>0</v>
          </cell>
          <cell r="FC265">
            <v>0</v>
          </cell>
          <cell r="FD265">
            <v>0</v>
          </cell>
          <cell r="FE265">
            <v>0</v>
          </cell>
          <cell r="FF265">
            <v>0</v>
          </cell>
          <cell r="FG265">
            <v>0</v>
          </cell>
          <cell r="FH265">
            <v>0</v>
          </cell>
          <cell r="FI265">
            <v>0</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BG270">
            <v>0</v>
          </cell>
          <cell r="BH270">
            <v>0</v>
          </cell>
          <cell r="BI270">
            <v>0</v>
          </cell>
          <cell r="BJ270">
            <v>0</v>
          </cell>
          <cell r="BK270">
            <v>0</v>
          </cell>
          <cell r="BL270">
            <v>0</v>
          </cell>
          <cell r="BM270">
            <v>0</v>
          </cell>
          <cell r="BN270">
            <v>0</v>
          </cell>
          <cell r="BO270">
            <v>0</v>
          </cell>
          <cell r="BP270">
            <v>0</v>
          </cell>
          <cell r="BQ270">
            <v>0</v>
          </cell>
          <cell r="BR270">
            <v>0</v>
          </cell>
          <cell r="BS270">
            <v>0</v>
          </cell>
          <cell r="BT270">
            <v>0</v>
          </cell>
          <cell r="BU270">
            <v>0</v>
          </cell>
          <cell r="BV270">
            <v>0</v>
          </cell>
          <cell r="BW270">
            <v>0</v>
          </cell>
          <cell r="BX270">
            <v>0</v>
          </cell>
          <cell r="BY270">
            <v>0</v>
          </cell>
          <cell r="BZ270">
            <v>0</v>
          </cell>
          <cell r="CA270">
            <v>0</v>
          </cell>
          <cell r="CB270">
            <v>0</v>
          </cell>
          <cell r="CC270">
            <v>0</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v>0</v>
          </cell>
          <cell r="DD270">
            <v>0</v>
          </cell>
          <cell r="DE270">
            <v>0</v>
          </cell>
          <cell r="DF270">
            <v>0</v>
          </cell>
          <cell r="DG270">
            <v>0</v>
          </cell>
          <cell r="DH270">
            <v>0</v>
          </cell>
          <cell r="DI270">
            <v>0</v>
          </cell>
          <cell r="DJ270">
            <v>0</v>
          </cell>
          <cell r="DK270">
            <v>0</v>
          </cell>
          <cell r="DL270">
            <v>0</v>
          </cell>
          <cell r="DM270">
            <v>0</v>
          </cell>
          <cell r="DN270">
            <v>0</v>
          </cell>
          <cell r="DO270">
            <v>0</v>
          </cell>
          <cell r="DP270">
            <v>0</v>
          </cell>
          <cell r="DQ270">
            <v>0</v>
          </cell>
          <cell r="DR270">
            <v>0</v>
          </cell>
          <cell r="DS270">
            <v>0</v>
          </cell>
          <cell r="DT270">
            <v>0</v>
          </cell>
          <cell r="DU270">
            <v>0</v>
          </cell>
          <cell r="DV270">
            <v>0</v>
          </cell>
          <cell r="DW270">
            <v>0</v>
          </cell>
          <cell r="DX270">
            <v>0</v>
          </cell>
          <cell r="DY270">
            <v>0</v>
          </cell>
          <cell r="DZ270">
            <v>0</v>
          </cell>
          <cell r="EA270">
            <v>0</v>
          </cell>
          <cell r="EB270">
            <v>0</v>
          </cell>
          <cell r="EC270">
            <v>0</v>
          </cell>
          <cell r="ED270">
            <v>0</v>
          </cell>
          <cell r="EE270">
            <v>0</v>
          </cell>
          <cell r="EF270">
            <v>0</v>
          </cell>
          <cell r="EG270">
            <v>0</v>
          </cell>
          <cell r="EH270">
            <v>0</v>
          </cell>
          <cell r="EI270">
            <v>0</v>
          </cell>
          <cell r="EJ270">
            <v>0</v>
          </cell>
          <cell r="EK270">
            <v>0</v>
          </cell>
          <cell r="EL270">
            <v>0</v>
          </cell>
          <cell r="EM270">
            <v>0</v>
          </cell>
          <cell r="EN270">
            <v>0</v>
          </cell>
          <cell r="EO270">
            <v>0</v>
          </cell>
          <cell r="EP270">
            <v>0</v>
          </cell>
          <cell r="EQ270">
            <v>0</v>
          </cell>
          <cell r="ER270">
            <v>0</v>
          </cell>
          <cell r="ES270">
            <v>0</v>
          </cell>
          <cell r="ET270">
            <v>0</v>
          </cell>
          <cell r="EU270">
            <v>0</v>
          </cell>
          <cell r="EV270">
            <v>0</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mbar1"/>
      <sheetName val="KASUS113"/>
      <sheetName val="KASUS114"/>
      <sheetName val="KASUS115"/>
      <sheetName val="KASUS116"/>
      <sheetName val="KASUS117"/>
      <sheetName val="KASUS118"/>
      <sheetName val="KASUS119"/>
      <sheetName val="KASUS120"/>
      <sheetName val="KASUS121"/>
      <sheetName val="KASUS122"/>
      <sheetName val="KASUS123"/>
      <sheetName val="KASUS124"/>
      <sheetName val="KASUS125"/>
      <sheetName val="KASUS126"/>
      <sheetName val="KASUS127"/>
      <sheetName val="KASUS128"/>
      <sheetName val="KASUS129"/>
      <sheetName val="KASUS130"/>
      <sheetName val="KASUS131"/>
      <sheetName val="KASUS132"/>
      <sheetName val="KASUS133"/>
      <sheetName val="KASUS134"/>
      <sheetName val="KASUS135"/>
      <sheetName val="KASUS136"/>
      <sheetName val="KASUS137"/>
      <sheetName val="KASUS138"/>
      <sheetName val="KASUS139"/>
      <sheetName val="KASUS140"/>
    </sheetNames>
    <sheetDataSet>
      <sheetData sheetId="0" refreshError="1"/>
      <sheetData sheetId="1">
        <row r="7">
          <cell r="B7">
            <v>1</v>
          </cell>
          <cell r="C7" t="str">
            <v>Toto Suharto</v>
          </cell>
          <cell r="D7" t="str">
            <v>12.345.678.9-100.000</v>
          </cell>
          <cell r="E7" t="str">
            <v>K/3</v>
          </cell>
          <cell r="F7" t="str">
            <v>Jakarta</v>
          </cell>
          <cell r="G7" t="str">
            <v>Pria</v>
          </cell>
          <cell r="H7">
            <v>9950000</v>
          </cell>
          <cell r="I7">
            <v>119400000</v>
          </cell>
          <cell r="J7">
            <v>2750000</v>
          </cell>
          <cell r="K7">
            <v>132100000</v>
          </cell>
          <cell r="L7">
            <v>9950000</v>
          </cell>
          <cell r="M7">
            <v>286560</v>
          </cell>
          <cell r="N7">
            <v>358200</v>
          </cell>
          <cell r="O7">
            <v>6805800</v>
          </cell>
          <cell r="P7">
            <v>7450560</v>
          </cell>
          <cell r="Q7">
            <v>5215392</v>
          </cell>
          <cell r="R7">
            <v>2235168</v>
          </cell>
        </row>
        <row r="8">
          <cell r="B8">
            <v>2</v>
          </cell>
          <cell r="C8" t="str">
            <v>Agung Pramujo</v>
          </cell>
          <cell r="D8" t="str">
            <v>12.345.679.9-100.000</v>
          </cell>
          <cell r="E8" t="str">
            <v>K/1</v>
          </cell>
          <cell r="F8" t="str">
            <v>Depok</v>
          </cell>
          <cell r="G8" t="str">
            <v>Pria</v>
          </cell>
          <cell r="H8">
            <v>7750000</v>
          </cell>
          <cell r="I8">
            <v>93000000</v>
          </cell>
          <cell r="J8">
            <v>3500000</v>
          </cell>
          <cell r="K8">
            <v>104250000</v>
          </cell>
          <cell r="L8">
            <v>7750000</v>
          </cell>
          <cell r="M8">
            <v>223199.99999999997</v>
          </cell>
          <cell r="N8">
            <v>279000</v>
          </cell>
          <cell r="O8">
            <v>5301000</v>
          </cell>
          <cell r="P8">
            <v>5803200</v>
          </cell>
          <cell r="Q8">
            <v>4062239.9999999995</v>
          </cell>
          <cell r="R8">
            <v>1740960.0000000005</v>
          </cell>
        </row>
        <row r="9">
          <cell r="B9">
            <v>3</v>
          </cell>
          <cell r="C9" t="str">
            <v>Rachmawati</v>
          </cell>
          <cell r="D9" t="str">
            <v>12.345.680.9-100.000</v>
          </cell>
          <cell r="E9" t="str">
            <v>TK/0</v>
          </cell>
          <cell r="F9" t="str">
            <v>Bekasi</v>
          </cell>
          <cell r="G9" t="str">
            <v>Wanita</v>
          </cell>
          <cell r="H9">
            <v>7000000</v>
          </cell>
          <cell r="I9">
            <v>84000000</v>
          </cell>
          <cell r="J9">
            <v>1250000</v>
          </cell>
          <cell r="K9">
            <v>92250000</v>
          </cell>
          <cell r="L9">
            <v>7000000</v>
          </cell>
          <cell r="M9">
            <v>201599.99999999997</v>
          </cell>
          <cell r="N9">
            <v>252000</v>
          </cell>
          <cell r="O9">
            <v>4788000</v>
          </cell>
          <cell r="P9">
            <v>5241600</v>
          </cell>
          <cell r="Q9">
            <v>3669120</v>
          </cell>
          <cell r="R9">
            <v>1572480</v>
          </cell>
        </row>
        <row r="10">
          <cell r="B10">
            <v>4</v>
          </cell>
          <cell r="C10" t="str">
            <v>Erni Suswati</v>
          </cell>
          <cell r="D10" t="str">
            <v>12.345.699.9-100.001</v>
          </cell>
          <cell r="E10" t="str">
            <v>TK/0</v>
          </cell>
          <cell r="F10" t="str">
            <v>Tangerang</v>
          </cell>
          <cell r="G10" t="str">
            <v>Wanita</v>
          </cell>
          <cell r="H10">
            <v>5450000</v>
          </cell>
          <cell r="I10">
            <v>65400000</v>
          </cell>
          <cell r="J10">
            <v>3750000</v>
          </cell>
          <cell r="K10">
            <v>74600000</v>
          </cell>
          <cell r="L10">
            <v>5450000</v>
          </cell>
          <cell r="M10">
            <v>156960</v>
          </cell>
          <cell r="N10">
            <v>196200</v>
          </cell>
          <cell r="O10">
            <v>3727800</v>
          </cell>
          <cell r="P10">
            <v>4080960</v>
          </cell>
          <cell r="Q10">
            <v>2856672</v>
          </cell>
          <cell r="R10">
            <v>1224288</v>
          </cell>
        </row>
        <row r="11">
          <cell r="B11">
            <v>5</v>
          </cell>
          <cell r="C11" t="str">
            <v>Muklas</v>
          </cell>
          <cell r="D11" t="str">
            <v>12.345.608.9-100.000</v>
          </cell>
          <cell r="E11" t="str">
            <v>K/2</v>
          </cell>
          <cell r="F11" t="str">
            <v>Ciputat</v>
          </cell>
          <cell r="G11" t="str">
            <v>Pria</v>
          </cell>
          <cell r="H11">
            <v>4650000</v>
          </cell>
          <cell r="I11">
            <v>55800000</v>
          </cell>
          <cell r="J11">
            <v>3450000</v>
          </cell>
          <cell r="K11">
            <v>63900000</v>
          </cell>
          <cell r="L11">
            <v>4650000</v>
          </cell>
          <cell r="M11">
            <v>133920</v>
          </cell>
          <cell r="N11">
            <v>167400</v>
          </cell>
          <cell r="O11">
            <v>3180600</v>
          </cell>
          <cell r="P11">
            <v>3481920</v>
          </cell>
          <cell r="Q11">
            <v>2437344</v>
          </cell>
          <cell r="R11">
            <v>1044576</v>
          </cell>
        </row>
        <row r="12">
          <cell r="B12">
            <v>6</v>
          </cell>
          <cell r="C12" t="str">
            <v>Abdurahman</v>
          </cell>
          <cell r="D12" t="str">
            <v>12.345.649.9-100.000</v>
          </cell>
          <cell r="E12" t="str">
            <v>K/3</v>
          </cell>
          <cell r="F12" t="str">
            <v>Bogor</v>
          </cell>
          <cell r="G12" t="str">
            <v>Pria</v>
          </cell>
          <cell r="H12">
            <v>5250000</v>
          </cell>
          <cell r="I12">
            <v>63000000</v>
          </cell>
          <cell r="J12">
            <v>2750000</v>
          </cell>
          <cell r="K12">
            <v>71000000</v>
          </cell>
          <cell r="L12">
            <v>5250000</v>
          </cell>
          <cell r="M12">
            <v>151200</v>
          </cell>
          <cell r="N12">
            <v>189000</v>
          </cell>
          <cell r="O12">
            <v>3591000</v>
          </cell>
          <cell r="P12">
            <v>3931200</v>
          </cell>
          <cell r="Q12">
            <v>2751840</v>
          </cell>
          <cell r="R12">
            <v>1179360</v>
          </cell>
        </row>
        <row r="13">
          <cell r="B13">
            <v>7</v>
          </cell>
          <cell r="C13" t="str">
            <v>M. Arifin</v>
          </cell>
          <cell r="D13" t="str">
            <v>12.345.178.9-100.000</v>
          </cell>
          <cell r="E13" t="str">
            <v>K/3</v>
          </cell>
          <cell r="F13" t="str">
            <v>Jakarta</v>
          </cell>
          <cell r="G13" t="str">
            <v>Pria</v>
          </cell>
          <cell r="H13">
            <v>5400000</v>
          </cell>
          <cell r="I13">
            <v>64800000</v>
          </cell>
          <cell r="J13">
            <v>6500000</v>
          </cell>
          <cell r="K13">
            <v>76700000</v>
          </cell>
          <cell r="L13">
            <v>5400000</v>
          </cell>
          <cell r="M13">
            <v>155520</v>
          </cell>
          <cell r="N13">
            <v>194400</v>
          </cell>
          <cell r="O13">
            <v>3693600</v>
          </cell>
          <cell r="P13">
            <v>4043520</v>
          </cell>
          <cell r="Q13">
            <v>2830464</v>
          </cell>
          <cell r="R13">
            <v>1213056</v>
          </cell>
        </row>
        <row r="14">
          <cell r="B14">
            <v>8</v>
          </cell>
          <cell r="C14" t="str">
            <v>Hanto Prayoga</v>
          </cell>
          <cell r="D14" t="str">
            <v>12.345.279.9-100.001</v>
          </cell>
          <cell r="E14" t="str">
            <v>TK/0</v>
          </cell>
          <cell r="F14" t="str">
            <v>Jakarta</v>
          </cell>
          <cell r="G14" t="str">
            <v>Pria</v>
          </cell>
          <cell r="H14">
            <v>9000000</v>
          </cell>
          <cell r="I14">
            <v>108000000</v>
          </cell>
          <cell r="J14">
            <v>2500000</v>
          </cell>
          <cell r="K14">
            <v>119500000</v>
          </cell>
          <cell r="L14">
            <v>9000000</v>
          </cell>
          <cell r="M14">
            <v>259199.99999999997</v>
          </cell>
          <cell r="N14">
            <v>324000</v>
          </cell>
          <cell r="O14">
            <v>6156000</v>
          </cell>
          <cell r="P14">
            <v>6739200</v>
          </cell>
          <cell r="Q14">
            <v>4717440</v>
          </cell>
          <cell r="R14">
            <v>2021760</v>
          </cell>
        </row>
        <row r="15">
          <cell r="B15">
            <v>9</v>
          </cell>
          <cell r="C15" t="str">
            <v>Hendra Istiyanto</v>
          </cell>
          <cell r="D15" t="str">
            <v>12.345.458.9-100.000</v>
          </cell>
          <cell r="E15" t="str">
            <v>K/2</v>
          </cell>
          <cell r="F15" t="str">
            <v>Depok</v>
          </cell>
          <cell r="G15" t="str">
            <v>Pria</v>
          </cell>
          <cell r="H15">
            <v>4250000</v>
          </cell>
          <cell r="I15">
            <v>51000000</v>
          </cell>
          <cell r="J15">
            <v>3450000</v>
          </cell>
          <cell r="K15">
            <v>58700000</v>
          </cell>
          <cell r="L15">
            <v>4250000</v>
          </cell>
          <cell r="M15">
            <v>122399.99999999999</v>
          </cell>
          <cell r="N15">
            <v>153000</v>
          </cell>
          <cell r="O15">
            <v>2907000</v>
          </cell>
          <cell r="P15">
            <v>3182400</v>
          </cell>
          <cell r="Q15">
            <v>2227680</v>
          </cell>
          <cell r="R15">
            <v>954720</v>
          </cell>
        </row>
        <row r="16">
          <cell r="B16">
            <v>10</v>
          </cell>
          <cell r="C16" t="str">
            <v>Kristiana Yuswarini</v>
          </cell>
          <cell r="D16" t="str">
            <v>12.345.239.9-100.000</v>
          </cell>
          <cell r="E16" t="str">
            <v>TK/0</v>
          </cell>
          <cell r="F16" t="str">
            <v>Jakarta</v>
          </cell>
          <cell r="G16" t="str">
            <v>Wanita</v>
          </cell>
          <cell r="H16">
            <v>9000000</v>
          </cell>
          <cell r="I16">
            <v>108000000</v>
          </cell>
          <cell r="J16">
            <v>6500000</v>
          </cell>
          <cell r="K16">
            <v>123500000</v>
          </cell>
          <cell r="L16">
            <v>9000000</v>
          </cell>
          <cell r="M16">
            <v>259199.99999999997</v>
          </cell>
          <cell r="N16">
            <v>324000</v>
          </cell>
          <cell r="O16">
            <v>6156000</v>
          </cell>
          <cell r="P16">
            <v>6739200</v>
          </cell>
          <cell r="Q16">
            <v>4717440</v>
          </cell>
          <cell r="R16">
            <v>2021760</v>
          </cell>
        </row>
        <row r="17">
          <cell r="B17">
            <v>11</v>
          </cell>
          <cell r="C17" t="str">
            <v>Kamsirah</v>
          </cell>
          <cell r="D17" t="str">
            <v>12.345.978.9-100.001</v>
          </cell>
          <cell r="E17" t="str">
            <v>TK/0</v>
          </cell>
          <cell r="F17" t="str">
            <v>Bekasi</v>
          </cell>
          <cell r="G17" t="str">
            <v>Wanita</v>
          </cell>
          <cell r="H17">
            <v>4600000</v>
          </cell>
          <cell r="I17">
            <v>55200000</v>
          </cell>
          <cell r="J17">
            <v>1750000</v>
          </cell>
          <cell r="K17">
            <v>61550000</v>
          </cell>
          <cell r="L17">
            <v>4600000</v>
          </cell>
          <cell r="M17">
            <v>132480</v>
          </cell>
          <cell r="N17">
            <v>165600</v>
          </cell>
          <cell r="O17">
            <v>3146400</v>
          </cell>
          <cell r="P17">
            <v>3444480</v>
          </cell>
          <cell r="Q17">
            <v>2411136</v>
          </cell>
          <cell r="R17">
            <v>1033344</v>
          </cell>
        </row>
        <row r="18">
          <cell r="B18">
            <v>12</v>
          </cell>
          <cell r="C18" t="str">
            <v>Sumitro</v>
          </cell>
          <cell r="D18" t="str">
            <v>12.345.321.9-100.000</v>
          </cell>
          <cell r="E18" t="str">
            <v>K/3</v>
          </cell>
          <cell r="F18" t="str">
            <v>Bogor</v>
          </cell>
          <cell r="G18" t="str">
            <v>Pria</v>
          </cell>
          <cell r="H18">
            <v>6250000</v>
          </cell>
          <cell r="I18">
            <v>75000000</v>
          </cell>
          <cell r="J18">
            <v>4350000</v>
          </cell>
          <cell r="K18">
            <v>85600000</v>
          </cell>
          <cell r="L18">
            <v>6250000</v>
          </cell>
          <cell r="M18">
            <v>179999.99999999997</v>
          </cell>
          <cell r="N18">
            <v>225000</v>
          </cell>
          <cell r="O18">
            <v>4275000</v>
          </cell>
          <cell r="P18">
            <v>4680000</v>
          </cell>
          <cell r="Q18">
            <v>3276000</v>
          </cell>
          <cell r="R18">
            <v>1404000</v>
          </cell>
        </row>
        <row r="19">
          <cell r="B19">
            <v>13</v>
          </cell>
          <cell r="C19" t="str">
            <v>Rohmat Supriyadi</v>
          </cell>
          <cell r="D19" t="str">
            <v>12.345.898.9-100.000</v>
          </cell>
          <cell r="E19" t="str">
            <v>K/3</v>
          </cell>
          <cell r="F19" t="str">
            <v>Jakarta</v>
          </cell>
          <cell r="G19" t="str">
            <v>Pria</v>
          </cell>
          <cell r="H19">
            <v>5450000</v>
          </cell>
          <cell r="I19">
            <v>65400000</v>
          </cell>
          <cell r="J19">
            <v>3750000</v>
          </cell>
          <cell r="K19">
            <v>74600000</v>
          </cell>
          <cell r="L19">
            <v>5450000</v>
          </cell>
          <cell r="M19">
            <v>156960</v>
          </cell>
          <cell r="N19">
            <v>196200</v>
          </cell>
          <cell r="O19">
            <v>3727800</v>
          </cell>
          <cell r="P19">
            <v>4080960</v>
          </cell>
          <cell r="Q19">
            <v>2856672</v>
          </cell>
          <cell r="R19">
            <v>1224288</v>
          </cell>
        </row>
        <row r="20">
          <cell r="B20">
            <v>14</v>
          </cell>
          <cell r="C20" t="str">
            <v>Sutrisno</v>
          </cell>
          <cell r="D20" t="str">
            <v>12.345.979.9-100.000</v>
          </cell>
          <cell r="E20" t="str">
            <v>K/3</v>
          </cell>
          <cell r="F20" t="str">
            <v>Jakarta</v>
          </cell>
          <cell r="G20" t="str">
            <v>Pria</v>
          </cell>
          <cell r="H20">
            <v>5250000</v>
          </cell>
          <cell r="I20">
            <v>63000000</v>
          </cell>
          <cell r="J20">
            <v>4500000</v>
          </cell>
          <cell r="K20">
            <v>72750000</v>
          </cell>
          <cell r="L20">
            <v>5250000</v>
          </cell>
          <cell r="M20">
            <v>151200</v>
          </cell>
          <cell r="N20">
            <v>189000</v>
          </cell>
          <cell r="O20">
            <v>3591000</v>
          </cell>
          <cell r="P20">
            <v>3931200</v>
          </cell>
          <cell r="Q20">
            <v>2751840</v>
          </cell>
          <cell r="R20">
            <v>1179360</v>
          </cell>
        </row>
        <row r="21">
          <cell r="B21">
            <v>15</v>
          </cell>
          <cell r="C21" t="str">
            <v>Kusno Martiknyo</v>
          </cell>
          <cell r="D21" t="str">
            <v>12.345.408.9-100.000</v>
          </cell>
          <cell r="E21" t="str">
            <v>K/2</v>
          </cell>
          <cell r="F21" t="str">
            <v>Bekasi</v>
          </cell>
          <cell r="G21" t="str">
            <v>Pria</v>
          </cell>
          <cell r="H21">
            <v>6800000</v>
          </cell>
          <cell r="I21">
            <v>81600000</v>
          </cell>
          <cell r="J21">
            <v>1750000</v>
          </cell>
          <cell r="K21">
            <v>90150000</v>
          </cell>
          <cell r="L21">
            <v>6800000</v>
          </cell>
          <cell r="M21">
            <v>195839.99999999997</v>
          </cell>
          <cell r="N21">
            <v>244800</v>
          </cell>
          <cell r="O21">
            <v>4651200</v>
          </cell>
          <cell r="P21">
            <v>5091840</v>
          </cell>
          <cell r="Q21">
            <v>3564288</v>
          </cell>
          <cell r="R21">
            <v>1527552</v>
          </cell>
        </row>
        <row r="22">
          <cell r="B22">
            <v>16</v>
          </cell>
          <cell r="C22" t="str">
            <v>Kusyanti</v>
          </cell>
          <cell r="D22" t="str">
            <v>12.345.179.9-100.001</v>
          </cell>
          <cell r="E22" t="str">
            <v>TK/0</v>
          </cell>
          <cell r="F22" t="str">
            <v>Bekasi</v>
          </cell>
          <cell r="G22" t="str">
            <v>Wanita</v>
          </cell>
          <cell r="H22">
            <v>6500000</v>
          </cell>
          <cell r="I22">
            <v>78000000</v>
          </cell>
          <cell r="J22">
            <v>2250000</v>
          </cell>
          <cell r="K22">
            <v>86750000</v>
          </cell>
          <cell r="L22">
            <v>6500000</v>
          </cell>
          <cell r="M22">
            <v>187199.99999999997</v>
          </cell>
          <cell r="N22">
            <v>234000</v>
          </cell>
          <cell r="O22">
            <v>4446000</v>
          </cell>
          <cell r="P22">
            <v>4867200</v>
          </cell>
          <cell r="Q22">
            <v>3407040</v>
          </cell>
          <cell r="R22">
            <v>1460160</v>
          </cell>
        </row>
        <row r="23">
          <cell r="B23">
            <v>17</v>
          </cell>
          <cell r="C23" t="str">
            <v>Bambang Ristiyanto</v>
          </cell>
          <cell r="D23" t="str">
            <v>12.345.345.9-100.000</v>
          </cell>
          <cell r="E23" t="str">
            <v>K/1</v>
          </cell>
          <cell r="F23" t="str">
            <v>Depok</v>
          </cell>
          <cell r="G23" t="str">
            <v>Pria</v>
          </cell>
          <cell r="H23">
            <v>5000000</v>
          </cell>
          <cell r="I23">
            <v>60000000</v>
          </cell>
          <cell r="J23">
            <v>3450000</v>
          </cell>
          <cell r="K23">
            <v>68450000</v>
          </cell>
          <cell r="L23">
            <v>5000000</v>
          </cell>
          <cell r="M23">
            <v>144000</v>
          </cell>
          <cell r="N23">
            <v>180000</v>
          </cell>
          <cell r="O23">
            <v>3420000</v>
          </cell>
          <cell r="P23">
            <v>3744000</v>
          </cell>
          <cell r="Q23">
            <v>2620800</v>
          </cell>
          <cell r="R23">
            <v>1123200</v>
          </cell>
        </row>
        <row r="24">
          <cell r="B24">
            <v>18</v>
          </cell>
          <cell r="C24" t="str">
            <v>Karto</v>
          </cell>
          <cell r="D24" t="str">
            <v>12.345.222.9-100.000</v>
          </cell>
          <cell r="E24" t="str">
            <v>K/3</v>
          </cell>
          <cell r="F24" t="str">
            <v>Depok</v>
          </cell>
          <cell r="G24" t="str">
            <v>Pria</v>
          </cell>
          <cell r="H24">
            <v>5000000</v>
          </cell>
          <cell r="I24">
            <v>60000000</v>
          </cell>
          <cell r="J24">
            <v>6750000</v>
          </cell>
          <cell r="K24">
            <v>71750000</v>
          </cell>
          <cell r="L24">
            <v>5000000</v>
          </cell>
          <cell r="M24">
            <v>144000</v>
          </cell>
          <cell r="N24">
            <v>180000</v>
          </cell>
          <cell r="O24">
            <v>3420000</v>
          </cell>
          <cell r="P24">
            <v>3744000</v>
          </cell>
          <cell r="Q24">
            <v>2620800</v>
          </cell>
          <cell r="R24">
            <v>1123200</v>
          </cell>
        </row>
        <row r="25">
          <cell r="B25">
            <v>19</v>
          </cell>
          <cell r="C25" t="str">
            <v>Subakti</v>
          </cell>
          <cell r="D25" t="str">
            <v>12.345.648.9-100.000</v>
          </cell>
          <cell r="E25" t="str">
            <v>K/2</v>
          </cell>
          <cell r="F25" t="str">
            <v>Bekasi</v>
          </cell>
          <cell r="G25" t="str">
            <v>Pria</v>
          </cell>
          <cell r="H25">
            <v>6750000</v>
          </cell>
          <cell r="I25">
            <v>81000000</v>
          </cell>
          <cell r="J25">
            <v>1250000</v>
          </cell>
          <cell r="K25">
            <v>89000000</v>
          </cell>
          <cell r="L25">
            <v>6750000</v>
          </cell>
          <cell r="M25">
            <v>194399.99999999997</v>
          </cell>
          <cell r="N25">
            <v>243000</v>
          </cell>
          <cell r="O25">
            <v>4617000</v>
          </cell>
          <cell r="P25">
            <v>5054400</v>
          </cell>
          <cell r="Q25">
            <v>3538080</v>
          </cell>
          <cell r="R25">
            <v>1516320</v>
          </cell>
        </row>
        <row r="26">
          <cell r="B26">
            <v>20</v>
          </cell>
          <cell r="C26" t="str">
            <v>Sobirin</v>
          </cell>
          <cell r="D26" t="str">
            <v>12.345.666.9-100.000</v>
          </cell>
          <cell r="E26" t="str">
            <v>K/1</v>
          </cell>
          <cell r="F26" t="str">
            <v>Tangerang</v>
          </cell>
          <cell r="G26" t="str">
            <v>Pria</v>
          </cell>
          <cell r="H26">
            <v>5600000</v>
          </cell>
          <cell r="I26">
            <v>67200000</v>
          </cell>
          <cell r="J26">
            <v>3450000</v>
          </cell>
          <cell r="K26">
            <v>76250000</v>
          </cell>
          <cell r="L26">
            <v>5600000</v>
          </cell>
          <cell r="M26">
            <v>161280</v>
          </cell>
          <cell r="N26">
            <v>201600</v>
          </cell>
          <cell r="O26">
            <v>3830400</v>
          </cell>
          <cell r="P26">
            <v>4193280</v>
          </cell>
          <cell r="Q26">
            <v>2935296</v>
          </cell>
          <cell r="R26">
            <v>1257984</v>
          </cell>
        </row>
      </sheetData>
      <sheetData sheetId="2">
        <row r="5">
          <cell r="D5" t="str">
            <v>12.345.679.9-100.000</v>
          </cell>
        </row>
        <row r="6">
          <cell r="D6" t="str">
            <v>K/1</v>
          </cell>
        </row>
        <row r="8">
          <cell r="D8" t="str">
            <v>Depok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3">
          <cell r="F13">
            <v>0</v>
          </cell>
          <cell r="G13">
            <v>0</v>
          </cell>
          <cell r="H13">
            <v>0</v>
          </cell>
          <cell r="I13">
            <v>0</v>
          </cell>
        </row>
        <row r="14">
          <cell r="F14">
            <v>1</v>
          </cell>
          <cell r="G14">
            <v>35000000</v>
          </cell>
          <cell r="H14">
            <v>35000000</v>
          </cell>
          <cell r="I14">
            <v>35000000</v>
          </cell>
        </row>
        <row r="15">
          <cell r="F15">
            <v>2</v>
          </cell>
          <cell r="G15">
            <v>35000000</v>
          </cell>
          <cell r="H15">
            <v>35000000</v>
          </cell>
          <cell r="I15">
            <v>70000000</v>
          </cell>
        </row>
        <row r="16">
          <cell r="F16">
            <v>3</v>
          </cell>
          <cell r="G16">
            <v>35000000</v>
          </cell>
          <cell r="H16">
            <v>35000000</v>
          </cell>
          <cell r="I16">
            <v>105000000</v>
          </cell>
        </row>
        <row r="17">
          <cell r="F17">
            <v>4</v>
          </cell>
          <cell r="G17">
            <v>35000000</v>
          </cell>
          <cell r="H17">
            <v>35000000</v>
          </cell>
          <cell r="I17">
            <v>140000000</v>
          </cell>
        </row>
        <row r="18">
          <cell r="F18">
            <v>5</v>
          </cell>
          <cell r="G18">
            <v>35000000</v>
          </cell>
          <cell r="H18">
            <v>35000000</v>
          </cell>
          <cell r="I18">
            <v>175000000</v>
          </cell>
        </row>
        <row r="19">
          <cell r="F19">
            <v>6</v>
          </cell>
          <cell r="G19">
            <v>35000000</v>
          </cell>
          <cell r="H19">
            <v>35000000</v>
          </cell>
          <cell r="I19">
            <v>210000000</v>
          </cell>
        </row>
        <row r="20">
          <cell r="F20">
            <v>7</v>
          </cell>
          <cell r="G20">
            <v>35000000</v>
          </cell>
          <cell r="H20">
            <v>35000000</v>
          </cell>
          <cell r="I20">
            <v>245000000</v>
          </cell>
        </row>
        <row r="21">
          <cell r="F21">
            <v>8</v>
          </cell>
          <cell r="G21">
            <v>35000000</v>
          </cell>
          <cell r="H21">
            <v>35000000</v>
          </cell>
          <cell r="I21">
            <v>280000000</v>
          </cell>
        </row>
        <row r="22">
          <cell r="F22">
            <v>9</v>
          </cell>
          <cell r="G22">
            <v>35000000</v>
          </cell>
          <cell r="H22">
            <v>35000000</v>
          </cell>
          <cell r="I22">
            <v>315000000</v>
          </cell>
        </row>
        <row r="23">
          <cell r="F23">
            <v>10</v>
          </cell>
          <cell r="G23">
            <v>35000000</v>
          </cell>
          <cell r="H23">
            <v>35000000</v>
          </cell>
          <cell r="I23">
            <v>350000000</v>
          </cell>
        </row>
      </sheetData>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46"/>
      <sheetName val="KASUS47"/>
      <sheetName val="KASUS48"/>
      <sheetName val="KASUS55"/>
      <sheetName val="KASUS56"/>
      <sheetName val="KASUS61"/>
      <sheetName val="KASUS62"/>
      <sheetName val="KASUS63"/>
      <sheetName val="KASUS64"/>
      <sheetName val="KASUS65"/>
      <sheetName val="KASUS66"/>
      <sheetName val="KASUS67"/>
      <sheetName val="KASUS68"/>
      <sheetName val="KASUS69"/>
      <sheetName val="KASUS73"/>
      <sheetName val="KASUS74"/>
      <sheetName val="KASUS75"/>
      <sheetName val="KASUS76"/>
      <sheetName val="KASUS77"/>
      <sheetName val="KASUS79"/>
      <sheetName val="KASUS81"/>
      <sheetName val="KASUS82"/>
      <sheetName val="KASUS83 "/>
      <sheetName val="KASUS84"/>
      <sheetName val="KASUS67 (2)"/>
      <sheetName val="KASUS68 (2)"/>
      <sheetName val="KASUS88"/>
      <sheetName val="KASUS96"/>
      <sheetName val="KASUS114"/>
      <sheetName val="KASUS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D4">
            <v>127</v>
          </cell>
        </row>
        <row r="5">
          <cell r="D5">
            <v>69</v>
          </cell>
        </row>
        <row r="6">
          <cell r="D6">
            <v>77</v>
          </cell>
        </row>
        <row r="7">
          <cell r="D7">
            <v>21</v>
          </cell>
        </row>
        <row r="8">
          <cell r="D8">
            <v>-4</v>
          </cell>
        </row>
        <row r="9">
          <cell r="D9">
            <v>45</v>
          </cell>
        </row>
        <row r="10">
          <cell r="D10">
            <v>98</v>
          </cell>
        </row>
        <row r="11">
          <cell r="D11">
            <v>-7</v>
          </cell>
        </row>
        <row r="12">
          <cell r="D12">
            <v>47</v>
          </cell>
        </row>
        <row r="13">
          <cell r="D13">
            <v>24</v>
          </cell>
        </row>
        <row r="14">
          <cell r="D14">
            <v>-3</v>
          </cell>
        </row>
        <row r="15">
          <cell r="D15">
            <v>54</v>
          </cell>
        </row>
        <row r="16">
          <cell r="D16">
            <v>44</v>
          </cell>
        </row>
        <row r="17">
          <cell r="D17">
            <v>47</v>
          </cell>
        </row>
        <row r="18">
          <cell r="D18">
            <v>-1</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4">
          <cell r="B4" t="str">
            <v>kuda</v>
          </cell>
        </row>
        <row r="5">
          <cell r="B5" t="str">
            <v>anjing</v>
          </cell>
        </row>
        <row r="6">
          <cell r="B6" t="str">
            <v>kambing</v>
          </cell>
        </row>
        <row r="7">
          <cell r="B7" t="str">
            <v>ular</v>
          </cell>
        </row>
        <row r="8">
          <cell r="B8" t="str">
            <v>gajah</v>
          </cell>
        </row>
        <row r="9">
          <cell r="B9" t="str">
            <v>ikan</v>
          </cell>
        </row>
        <row r="10">
          <cell r="B10" t="str">
            <v>buaya</v>
          </cell>
        </row>
        <row r="11">
          <cell r="B11" t="str">
            <v>jerapah</v>
          </cell>
        </row>
        <row r="12">
          <cell r="B12" t="str">
            <v>babi</v>
          </cell>
        </row>
        <row r="13">
          <cell r="B13" t="str">
            <v>harimau</v>
          </cell>
        </row>
        <row r="14">
          <cell r="B14" t="str">
            <v>beruang</v>
          </cell>
        </row>
        <row r="15">
          <cell r="B15" t="str">
            <v>zebra</v>
          </cell>
        </row>
        <row r="16">
          <cell r="B16" t="str">
            <v>sapi</v>
          </cell>
        </row>
        <row r="17">
          <cell r="B17" t="str">
            <v>monyet</v>
          </cell>
        </row>
        <row r="18">
          <cell r="B18" t="str">
            <v>musang</v>
          </cell>
        </row>
        <row r="19">
          <cell r="B19" t="str">
            <v>trenggiling</v>
          </cell>
        </row>
      </sheetData>
      <sheetData sheetId="28"/>
      <sheetData sheetId="29"/>
      <sheetData sheetId="30">
        <row r="4">
          <cell r="B4">
            <v>-5</v>
          </cell>
        </row>
        <row r="5">
          <cell r="B5">
            <v>-4</v>
          </cell>
        </row>
        <row r="6">
          <cell r="B6">
            <v>-3</v>
          </cell>
        </row>
        <row r="7">
          <cell r="B7">
            <v>-2</v>
          </cell>
        </row>
        <row r="8">
          <cell r="B8">
            <v>-1</v>
          </cell>
        </row>
        <row r="9">
          <cell r="B9">
            <v>0</v>
          </cell>
        </row>
        <row r="10">
          <cell r="B10">
            <v>1</v>
          </cell>
        </row>
        <row r="11">
          <cell r="B11">
            <v>2</v>
          </cell>
        </row>
        <row r="12">
          <cell r="B12">
            <v>3</v>
          </cell>
        </row>
        <row r="13">
          <cell r="B13">
            <v>4</v>
          </cell>
        </row>
        <row r="14">
          <cell r="B14">
            <v>5</v>
          </cell>
        </row>
        <row r="15">
          <cell r="B15">
            <v>6</v>
          </cell>
        </row>
        <row r="16">
          <cell r="B16">
            <v>7</v>
          </cell>
        </row>
        <row r="17">
          <cell r="B17">
            <v>8</v>
          </cell>
        </row>
        <row r="18">
          <cell r="B18">
            <v>9</v>
          </cell>
        </row>
        <row r="19">
          <cell r="B19">
            <v>10</v>
          </cell>
        </row>
      </sheetData>
      <sheetData sheetId="31"/>
      <sheetData sheetId="32"/>
      <sheetData sheetId="33"/>
      <sheetData sheetId="34"/>
      <sheetData sheetId="35">
        <row r="3">
          <cell r="D3" t="str">
            <v>Findi</v>
          </cell>
        </row>
        <row r="9">
          <cell r="B9" t="str">
            <v>Agung</v>
          </cell>
          <cell r="C9" t="str">
            <v>Dona</v>
          </cell>
          <cell r="D9" t="str">
            <v>Hilda</v>
          </cell>
          <cell r="E9" t="str">
            <v>Poltak</v>
          </cell>
          <cell r="F9" t="str">
            <v>Thomas</v>
          </cell>
        </row>
        <row r="10">
          <cell r="B10" t="str">
            <v>Agus</v>
          </cell>
          <cell r="C10" t="str">
            <v>Doni</v>
          </cell>
          <cell r="D10" t="str">
            <v>Imam</v>
          </cell>
          <cell r="E10" t="str">
            <v>Pupung</v>
          </cell>
          <cell r="F10" t="str">
            <v>Tirta</v>
          </cell>
        </row>
        <row r="11">
          <cell r="B11" t="str">
            <v>Andre</v>
          </cell>
          <cell r="C11" t="str">
            <v>Dudung</v>
          </cell>
          <cell r="D11" t="str">
            <v>Johan</v>
          </cell>
          <cell r="E11" t="str">
            <v>Purnomo</v>
          </cell>
          <cell r="F11" t="str">
            <v>Triana</v>
          </cell>
        </row>
        <row r="12">
          <cell r="B12" t="str">
            <v>Anita</v>
          </cell>
          <cell r="C12" t="str">
            <v>Eksanti</v>
          </cell>
          <cell r="D12" t="str">
            <v>Joko</v>
          </cell>
          <cell r="E12" t="str">
            <v>Purwanto</v>
          </cell>
          <cell r="F12" t="str">
            <v>Trida</v>
          </cell>
        </row>
        <row r="13">
          <cell r="B13" t="str">
            <v>Anton</v>
          </cell>
          <cell r="C13" t="str">
            <v>Erika</v>
          </cell>
          <cell r="D13" t="str">
            <v>Jonathan</v>
          </cell>
          <cell r="E13" t="str">
            <v>Rahmat</v>
          </cell>
          <cell r="F13" t="str">
            <v>Triyanto</v>
          </cell>
        </row>
        <row r="14">
          <cell r="B14" t="str">
            <v>Aries</v>
          </cell>
          <cell r="C14" t="str">
            <v>Farah</v>
          </cell>
          <cell r="D14" t="str">
            <v>Karen</v>
          </cell>
          <cell r="E14" t="str">
            <v>Renata</v>
          </cell>
          <cell r="F14" t="str">
            <v>Ulung</v>
          </cell>
        </row>
        <row r="15">
          <cell r="B15" t="str">
            <v>Arif</v>
          </cell>
          <cell r="C15" t="str">
            <v>Farhan</v>
          </cell>
          <cell r="D15" t="str">
            <v>Kevin</v>
          </cell>
          <cell r="E15" t="str">
            <v>Risa</v>
          </cell>
          <cell r="F15" t="str">
            <v>Untung</v>
          </cell>
        </row>
        <row r="16">
          <cell r="B16" t="str">
            <v>Arman</v>
          </cell>
          <cell r="C16" t="str">
            <v>Farid</v>
          </cell>
          <cell r="D16" t="str">
            <v>Kurniawan</v>
          </cell>
          <cell r="E16" t="str">
            <v>Riviyanti</v>
          </cell>
          <cell r="F16" t="str">
            <v>Urip</v>
          </cell>
        </row>
        <row r="17">
          <cell r="B17" t="str">
            <v>Aryanto</v>
          </cell>
          <cell r="C17" t="str">
            <v>Faris</v>
          </cell>
          <cell r="D17" t="str">
            <v>Larsono</v>
          </cell>
          <cell r="E17" t="str">
            <v>Riyanto</v>
          </cell>
          <cell r="F17" t="str">
            <v>Vera</v>
          </cell>
        </row>
        <row r="18">
          <cell r="B18" t="str">
            <v>Asep</v>
          </cell>
          <cell r="C18" t="str">
            <v>Fauzi</v>
          </cell>
          <cell r="D18" t="str">
            <v>Liliana</v>
          </cell>
          <cell r="E18" t="str">
            <v>Rosa</v>
          </cell>
          <cell r="F18" t="str">
            <v>Vivi</v>
          </cell>
        </row>
        <row r="19">
          <cell r="B19" t="str">
            <v>Bambang</v>
          </cell>
          <cell r="C19" t="str">
            <v>Ferdinand</v>
          </cell>
          <cell r="D19" t="str">
            <v>Maryanto</v>
          </cell>
          <cell r="E19" t="str">
            <v>Savitri</v>
          </cell>
          <cell r="F19" t="str">
            <v>Wahyu</v>
          </cell>
        </row>
        <row r="20">
          <cell r="B20" t="str">
            <v>Bram</v>
          </cell>
          <cell r="C20" t="str">
            <v>Findi</v>
          </cell>
          <cell r="D20" t="str">
            <v>Mia</v>
          </cell>
          <cell r="E20" t="str">
            <v>Simatupang</v>
          </cell>
          <cell r="F20" t="str">
            <v>Wahyudi</v>
          </cell>
        </row>
        <row r="21">
          <cell r="B21" t="str">
            <v>Budi</v>
          </cell>
          <cell r="C21" t="str">
            <v>Fitriana</v>
          </cell>
          <cell r="D21" t="str">
            <v>Mona</v>
          </cell>
          <cell r="E21" t="str">
            <v>Situmorang</v>
          </cell>
          <cell r="F21" t="str">
            <v>Wahyuni</v>
          </cell>
        </row>
        <row r="22">
          <cell r="B22" t="str">
            <v>Charles</v>
          </cell>
          <cell r="C22" t="str">
            <v>Geddy</v>
          </cell>
          <cell r="D22" t="str">
            <v>Nadia</v>
          </cell>
          <cell r="E22" t="str">
            <v>Slamet</v>
          </cell>
          <cell r="F22" t="str">
            <v>Wedi</v>
          </cell>
        </row>
        <row r="23">
          <cell r="B23" t="str">
            <v>Chintami</v>
          </cell>
          <cell r="C23" t="str">
            <v>Glenn</v>
          </cell>
          <cell r="D23" t="str">
            <v>Nana</v>
          </cell>
          <cell r="E23" t="str">
            <v>Sugeng</v>
          </cell>
          <cell r="F23" t="str">
            <v>Wendi</v>
          </cell>
        </row>
        <row r="24">
          <cell r="B24" t="str">
            <v>Cindy</v>
          </cell>
          <cell r="C24" t="str">
            <v>Gunawan</v>
          </cell>
          <cell r="D24" t="str">
            <v>Nandi</v>
          </cell>
          <cell r="E24" t="str">
            <v>Sulityo</v>
          </cell>
          <cell r="F24" t="str">
            <v>Windiarto</v>
          </cell>
        </row>
        <row r="25">
          <cell r="B25" t="str">
            <v>David</v>
          </cell>
          <cell r="C25" t="str">
            <v>Helambang</v>
          </cell>
          <cell r="D25" t="str">
            <v>Nurman</v>
          </cell>
          <cell r="E25" t="str">
            <v>Susana</v>
          </cell>
          <cell r="F25" t="str">
            <v>Xanana</v>
          </cell>
        </row>
        <row r="26">
          <cell r="B26" t="str">
            <v>Deden</v>
          </cell>
          <cell r="C26" t="str">
            <v>Herdiansyah</v>
          </cell>
          <cell r="D26" t="str">
            <v>Nuryadin</v>
          </cell>
          <cell r="E26" t="str">
            <v>Susi</v>
          </cell>
          <cell r="F26" t="str">
            <v>Yahya</v>
          </cell>
        </row>
        <row r="27">
          <cell r="B27" t="str">
            <v>Deswita</v>
          </cell>
          <cell r="C27" t="str">
            <v>Herlina</v>
          </cell>
          <cell r="D27" t="str">
            <v>Ono</v>
          </cell>
          <cell r="E27" t="str">
            <v>Suzana</v>
          </cell>
          <cell r="F27" t="str">
            <v>Yohana</v>
          </cell>
        </row>
        <row r="28">
          <cell r="B28" t="str">
            <v>Diandra</v>
          </cell>
          <cell r="C28" t="str">
            <v>Hermawan</v>
          </cell>
          <cell r="D28" t="str">
            <v>Pambudi</v>
          </cell>
          <cell r="E28" t="str">
            <v>Tantowi</v>
          </cell>
          <cell r="F28" t="str">
            <v>Zahra</v>
          </cell>
        </row>
      </sheetData>
      <sheetData sheetId="36"/>
      <sheetData sheetId="37"/>
      <sheetData sheetId="38"/>
      <sheetData sheetId="39">
        <row r="4">
          <cell r="D4" t="str">
            <v>XCN-34017</v>
          </cell>
        </row>
        <row r="5">
          <cell r="D5" t="str">
            <v>CXN-34017</v>
          </cell>
        </row>
      </sheetData>
      <sheetData sheetId="40"/>
      <sheetData sheetId="41"/>
      <sheetData sheetId="42"/>
      <sheetData sheetId="43"/>
      <sheetData sheetId="44"/>
      <sheetData sheetId="45" refreshError="1"/>
      <sheetData sheetId="4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18"/>
      <sheetName val="KASUS19"/>
      <sheetName val="KASUS20"/>
      <sheetName val="KASUS21"/>
      <sheetName val="KASUS22"/>
      <sheetName val="KASUS23"/>
      <sheetName val="KASUS24"/>
      <sheetName val="KASUS25"/>
      <sheetName val="KASUS26"/>
      <sheetName val="KASUS27"/>
      <sheetName val="KASUS28"/>
      <sheetName val="KASUS29"/>
      <sheetName val="KASUS30"/>
      <sheetName val="KASUS31"/>
      <sheetName val="KASUS32"/>
      <sheetName val="KASUS33"/>
      <sheetName val="KASUS34"/>
      <sheetName val="KASUS35"/>
      <sheetName val="KASUS36"/>
      <sheetName val="KASUS37"/>
      <sheetName val="KASUS38"/>
      <sheetName val="KASUS39"/>
      <sheetName val="KASUS4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8">
          <cell r="L8">
            <v>1</v>
          </cell>
          <cell r="M8" t="str">
            <v>Erni Suswati</v>
          </cell>
          <cell r="N8" t="str">
            <v>09EA19001</v>
          </cell>
          <cell r="O8" t="str">
            <v>A</v>
          </cell>
          <cell r="P8" t="str">
            <v>B</v>
          </cell>
          <cell r="Q8" t="str">
            <v>B</v>
          </cell>
          <cell r="R8" t="str">
            <v>A</v>
          </cell>
          <cell r="S8" t="str">
            <v>B</v>
          </cell>
          <cell r="T8" t="str">
            <v>A</v>
          </cell>
          <cell r="U8" t="str">
            <v>B</v>
          </cell>
        </row>
        <row r="9">
          <cell r="L9">
            <v>2</v>
          </cell>
          <cell r="M9" t="str">
            <v>Windiarto</v>
          </cell>
          <cell r="N9" t="str">
            <v>09EA19002</v>
          </cell>
          <cell r="O9" t="str">
            <v>B</v>
          </cell>
          <cell r="P9" t="str">
            <v>A</v>
          </cell>
          <cell r="Q9" t="str">
            <v>B</v>
          </cell>
          <cell r="R9" t="str">
            <v>C</v>
          </cell>
          <cell r="S9" t="str">
            <v>C</v>
          </cell>
          <cell r="T9" t="str">
            <v>A</v>
          </cell>
          <cell r="U9" t="str">
            <v>B</v>
          </cell>
        </row>
        <row r="10">
          <cell r="L10">
            <v>3</v>
          </cell>
          <cell r="M10" t="str">
            <v>Kristiana Yuswarini</v>
          </cell>
          <cell r="N10" t="str">
            <v>09EA19003</v>
          </cell>
          <cell r="O10" t="str">
            <v>B</v>
          </cell>
          <cell r="P10" t="str">
            <v>A</v>
          </cell>
          <cell r="Q10" t="str">
            <v>A</v>
          </cell>
          <cell r="R10" t="str">
            <v>C</v>
          </cell>
          <cell r="S10" t="str">
            <v>C</v>
          </cell>
          <cell r="T10" t="str">
            <v>B</v>
          </cell>
          <cell r="U10" t="str">
            <v>A</v>
          </cell>
        </row>
        <row r="11">
          <cell r="L11">
            <v>4</v>
          </cell>
          <cell r="M11" t="str">
            <v>Hendra Istiyanto</v>
          </cell>
          <cell r="N11" t="str">
            <v>09EA19004</v>
          </cell>
          <cell r="O11" t="str">
            <v>A</v>
          </cell>
          <cell r="P11" t="str">
            <v>A</v>
          </cell>
          <cell r="Q11" t="str">
            <v>C</v>
          </cell>
          <cell r="R11" t="str">
            <v>B</v>
          </cell>
          <cell r="S11" t="str">
            <v>A</v>
          </cell>
          <cell r="T11" t="str">
            <v>B</v>
          </cell>
          <cell r="U11" t="str">
            <v>C</v>
          </cell>
        </row>
        <row r="12">
          <cell r="L12">
            <v>5</v>
          </cell>
          <cell r="M12" t="str">
            <v>Subakti</v>
          </cell>
          <cell r="N12" t="str">
            <v>09EA19005</v>
          </cell>
          <cell r="O12" t="str">
            <v>A</v>
          </cell>
          <cell r="P12" t="str">
            <v>C</v>
          </cell>
          <cell r="Q12" t="str">
            <v>B</v>
          </cell>
          <cell r="R12" t="str">
            <v>B</v>
          </cell>
          <cell r="S12" t="str">
            <v>C</v>
          </cell>
          <cell r="T12" t="str">
            <v>C</v>
          </cell>
          <cell r="U12" t="str">
            <v>B</v>
          </cell>
        </row>
        <row r="13">
          <cell r="L13">
            <v>6</v>
          </cell>
          <cell r="M13" t="str">
            <v>Toto Suharto</v>
          </cell>
          <cell r="N13" t="str">
            <v>09EA19006</v>
          </cell>
          <cell r="O13" t="str">
            <v>B</v>
          </cell>
          <cell r="P13" t="str">
            <v>A</v>
          </cell>
          <cell r="Q13" t="str">
            <v>B</v>
          </cell>
          <cell r="R13" t="str">
            <v>B</v>
          </cell>
          <cell r="S13" t="str">
            <v>A</v>
          </cell>
          <cell r="T13" t="str">
            <v>A</v>
          </cell>
          <cell r="U13" t="str">
            <v>B</v>
          </cell>
        </row>
        <row r="14">
          <cell r="L14">
            <v>7</v>
          </cell>
          <cell r="M14" t="str">
            <v>Turino</v>
          </cell>
          <cell r="N14" t="str">
            <v>09EA19007</v>
          </cell>
          <cell r="O14" t="str">
            <v>B</v>
          </cell>
          <cell r="P14" t="str">
            <v>A</v>
          </cell>
          <cell r="Q14" t="str">
            <v>B</v>
          </cell>
          <cell r="R14" t="str">
            <v>C</v>
          </cell>
          <cell r="S14" t="str">
            <v>B</v>
          </cell>
          <cell r="T14" t="str">
            <v>B</v>
          </cell>
          <cell r="U14" t="str">
            <v>B</v>
          </cell>
        </row>
        <row r="15">
          <cell r="L15">
            <v>8</v>
          </cell>
          <cell r="M15" t="str">
            <v>Bambang</v>
          </cell>
          <cell r="N15" t="str">
            <v>09EA19008</v>
          </cell>
          <cell r="O15" t="str">
            <v>B</v>
          </cell>
          <cell r="P15" t="str">
            <v>B</v>
          </cell>
          <cell r="Q15" t="str">
            <v>B</v>
          </cell>
          <cell r="R15" t="str">
            <v>B</v>
          </cell>
          <cell r="S15" t="str">
            <v>C</v>
          </cell>
          <cell r="T15" t="str">
            <v>B</v>
          </cell>
          <cell r="U15" t="str">
            <v>B</v>
          </cell>
        </row>
        <row r="16">
          <cell r="L16">
            <v>9</v>
          </cell>
          <cell r="M16" t="str">
            <v>Kartika Dewi</v>
          </cell>
          <cell r="N16" t="str">
            <v>09EA19009</v>
          </cell>
          <cell r="O16" t="str">
            <v>A</v>
          </cell>
          <cell r="P16" t="str">
            <v>B</v>
          </cell>
          <cell r="Q16" t="str">
            <v>C</v>
          </cell>
          <cell r="R16" t="str">
            <v>A</v>
          </cell>
          <cell r="S16" t="str">
            <v>C</v>
          </cell>
          <cell r="T16" t="str">
            <v>B</v>
          </cell>
          <cell r="U16" t="str">
            <v>C</v>
          </cell>
        </row>
        <row r="17">
          <cell r="L17">
            <v>10</v>
          </cell>
          <cell r="M17" t="str">
            <v>Kamsirah</v>
          </cell>
          <cell r="N17" t="str">
            <v>09EA19010</v>
          </cell>
          <cell r="O17" t="str">
            <v>A</v>
          </cell>
          <cell r="P17" t="str">
            <v>B</v>
          </cell>
          <cell r="Q17" t="str">
            <v>A</v>
          </cell>
          <cell r="R17" t="str">
            <v>B</v>
          </cell>
          <cell r="S17" t="str">
            <v>A</v>
          </cell>
          <cell r="T17" t="str">
            <v>B</v>
          </cell>
          <cell r="U17" t="str">
            <v>A</v>
          </cell>
        </row>
        <row r="18">
          <cell r="L18">
            <v>11</v>
          </cell>
          <cell r="M18" t="str">
            <v>Gunawan Herwidodo</v>
          </cell>
          <cell r="N18" t="str">
            <v>09EA19011</v>
          </cell>
          <cell r="O18" t="str">
            <v>B</v>
          </cell>
          <cell r="P18" t="str">
            <v>C</v>
          </cell>
          <cell r="Q18" t="str">
            <v>C</v>
          </cell>
          <cell r="R18" t="str">
            <v>A</v>
          </cell>
          <cell r="S18" t="str">
            <v>A</v>
          </cell>
          <cell r="T18" t="str">
            <v>B</v>
          </cell>
          <cell r="U18" t="str">
            <v>B</v>
          </cell>
        </row>
        <row r="19">
          <cell r="L19">
            <v>12</v>
          </cell>
          <cell r="M19" t="str">
            <v>Kusnandar</v>
          </cell>
          <cell r="N19" t="str">
            <v>09EA19012</v>
          </cell>
          <cell r="O19" t="str">
            <v>B</v>
          </cell>
          <cell r="P19" t="str">
            <v>C</v>
          </cell>
          <cell r="Q19" t="str">
            <v>A</v>
          </cell>
          <cell r="R19" t="str">
            <v>B</v>
          </cell>
          <cell r="S19" t="str">
            <v>C</v>
          </cell>
          <cell r="T19" t="str">
            <v>C</v>
          </cell>
          <cell r="U19" t="str">
            <v>C</v>
          </cell>
        </row>
        <row r="20">
          <cell r="L20">
            <v>13</v>
          </cell>
          <cell r="M20" t="str">
            <v>Agung Pramujo</v>
          </cell>
          <cell r="N20" t="str">
            <v>09EA19013</v>
          </cell>
          <cell r="O20" t="str">
            <v>B</v>
          </cell>
          <cell r="P20" t="str">
            <v>A</v>
          </cell>
          <cell r="Q20" t="str">
            <v>A</v>
          </cell>
          <cell r="R20" t="str">
            <v>A</v>
          </cell>
          <cell r="S20" t="str">
            <v>B</v>
          </cell>
          <cell r="T20" t="str">
            <v>A</v>
          </cell>
          <cell r="U20" t="str">
            <v>A</v>
          </cell>
        </row>
        <row r="21">
          <cell r="L21">
            <v>14</v>
          </cell>
          <cell r="M21" t="str">
            <v>Wedi Kuntarto</v>
          </cell>
          <cell r="N21" t="str">
            <v>09EA19014</v>
          </cell>
          <cell r="O21" t="str">
            <v>B</v>
          </cell>
          <cell r="P21" t="str">
            <v>A</v>
          </cell>
          <cell r="Q21" t="str">
            <v>A</v>
          </cell>
          <cell r="R21" t="str">
            <v>A</v>
          </cell>
          <cell r="S21" t="str">
            <v>B</v>
          </cell>
          <cell r="T21" t="str">
            <v>B</v>
          </cell>
          <cell r="U21" t="str">
            <v>A</v>
          </cell>
        </row>
        <row r="22">
          <cell r="L22">
            <v>15</v>
          </cell>
          <cell r="M22" t="str">
            <v>Sumitro</v>
          </cell>
          <cell r="N22" t="str">
            <v>09EA19015</v>
          </cell>
          <cell r="O22" t="str">
            <v>B</v>
          </cell>
          <cell r="P22" t="str">
            <v>B</v>
          </cell>
          <cell r="Q22" t="str">
            <v>A</v>
          </cell>
          <cell r="R22" t="str">
            <v>C</v>
          </cell>
          <cell r="S22" t="str">
            <v>B</v>
          </cell>
          <cell r="T22" t="str">
            <v>B</v>
          </cell>
          <cell r="U22" t="str">
            <v>B</v>
          </cell>
        </row>
        <row r="26">
          <cell r="L26" t="str">
            <v>A</v>
          </cell>
          <cell r="M26">
            <v>4</v>
          </cell>
          <cell r="O26">
            <v>0</v>
          </cell>
          <cell r="P26" t="str">
            <v>Kurang</v>
          </cell>
        </row>
        <row r="27">
          <cell r="L27" t="str">
            <v>B</v>
          </cell>
          <cell r="M27">
            <v>3</v>
          </cell>
          <cell r="O27">
            <v>2</v>
          </cell>
          <cell r="P27" t="str">
            <v>Cukup</v>
          </cell>
        </row>
        <row r="28">
          <cell r="L28" t="str">
            <v>C</v>
          </cell>
          <cell r="M28">
            <v>2</v>
          </cell>
          <cell r="O28">
            <v>2.5</v>
          </cell>
          <cell r="P28" t="str">
            <v>Baik</v>
          </cell>
        </row>
        <row r="29">
          <cell r="L29" t="str">
            <v>D</v>
          </cell>
          <cell r="M29">
            <v>1</v>
          </cell>
          <cell r="O29">
            <v>3</v>
          </cell>
          <cell r="P29" t="str">
            <v>Memuaskan</v>
          </cell>
        </row>
        <row r="30">
          <cell r="L30" t="str">
            <v>E</v>
          </cell>
          <cell r="M30">
            <v>0</v>
          </cell>
          <cell r="O30">
            <v>3.5</v>
          </cell>
          <cell r="P30" t="str">
            <v>Sangat Memuaskan</v>
          </cell>
        </row>
        <row r="31">
          <cell r="O31">
            <v>3.75</v>
          </cell>
          <cell r="P31" t="str">
            <v>Terpuji</v>
          </cell>
        </row>
        <row r="35">
          <cell r="L35" t="str">
            <v>0</v>
          </cell>
          <cell r="M35" t="str">
            <v>nol</v>
          </cell>
        </row>
        <row r="36">
          <cell r="L36" t="str">
            <v>1</v>
          </cell>
          <cell r="M36" t="str">
            <v>satu</v>
          </cell>
        </row>
        <row r="37">
          <cell r="L37" t="str">
            <v>2</v>
          </cell>
          <cell r="M37" t="str">
            <v>dua</v>
          </cell>
        </row>
        <row r="38">
          <cell r="L38" t="str">
            <v>3</v>
          </cell>
          <cell r="M38" t="str">
            <v>tiga</v>
          </cell>
        </row>
        <row r="39">
          <cell r="L39" t="str">
            <v>4</v>
          </cell>
          <cell r="M39" t="str">
            <v>empat</v>
          </cell>
        </row>
        <row r="40">
          <cell r="L40" t="str">
            <v>5</v>
          </cell>
          <cell r="M40" t="str">
            <v>lima</v>
          </cell>
        </row>
        <row r="41">
          <cell r="L41" t="str">
            <v>6</v>
          </cell>
          <cell r="M41" t="str">
            <v>enam</v>
          </cell>
        </row>
        <row r="42">
          <cell r="L42" t="str">
            <v>7</v>
          </cell>
          <cell r="M42" t="str">
            <v>tujuh</v>
          </cell>
        </row>
        <row r="43">
          <cell r="L43" t="str">
            <v>8</v>
          </cell>
          <cell r="M43" t="str">
            <v>delapan</v>
          </cell>
        </row>
        <row r="44">
          <cell r="L44" t="str">
            <v>9</v>
          </cell>
          <cell r="M44" t="str">
            <v>sembilan</v>
          </cell>
        </row>
      </sheetData>
      <sheetData sheetId="25">
        <row r="4">
          <cell r="C4">
            <v>4</v>
          </cell>
          <cell r="H4" t="str">
            <v>A</v>
          </cell>
          <cell r="I4">
            <v>4</v>
          </cell>
        </row>
        <row r="5">
          <cell r="C5">
            <v>4</v>
          </cell>
          <cell r="H5" t="str">
            <v>B</v>
          </cell>
          <cell r="I5">
            <v>3</v>
          </cell>
        </row>
        <row r="6">
          <cell r="C6">
            <v>3</v>
          </cell>
          <cell r="H6" t="str">
            <v>C</v>
          </cell>
          <cell r="I6">
            <v>2</v>
          </cell>
        </row>
        <row r="7">
          <cell r="C7">
            <v>3</v>
          </cell>
          <cell r="H7" t="str">
            <v>D</v>
          </cell>
          <cell r="I7">
            <v>1</v>
          </cell>
        </row>
        <row r="8">
          <cell r="C8">
            <v>3</v>
          </cell>
          <cell r="H8" t="str">
            <v>E</v>
          </cell>
          <cell r="I8">
            <v>0</v>
          </cell>
        </row>
        <row r="9">
          <cell r="C9">
            <v>3</v>
          </cell>
        </row>
        <row r="10">
          <cell r="C10">
            <v>4</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5">
          <cell r="H5">
            <v>0</v>
          </cell>
          <cell r="I5">
            <v>1.4999999999999999E-2</v>
          </cell>
          <cell r="L5">
            <v>0</v>
          </cell>
          <cell r="M5">
            <v>0.02</v>
          </cell>
        </row>
        <row r="6">
          <cell r="H6">
            <v>50000000</v>
          </cell>
          <cell r="I6">
            <v>2.2499999999999999E-2</v>
          </cell>
          <cell r="L6">
            <v>500000000</v>
          </cell>
          <cell r="M6">
            <v>5.2499999999999998E-2</v>
          </cell>
        </row>
        <row r="7">
          <cell r="H7">
            <v>100000000</v>
          </cell>
          <cell r="I7">
            <v>2.5000000000000001E-2</v>
          </cell>
          <cell r="L7">
            <v>1000000000</v>
          </cell>
          <cell r="M7">
            <v>6.25E-2</v>
          </cell>
        </row>
        <row r="8">
          <cell r="H8">
            <v>200000000</v>
          </cell>
          <cell r="I8">
            <v>0.04</v>
          </cell>
          <cell r="L8">
            <v>2000000000</v>
          </cell>
          <cell r="M8">
            <v>7.2499999999999995E-2</v>
          </cell>
        </row>
        <row r="9">
          <cell r="H9">
            <v>500000000</v>
          </cell>
          <cell r="I9">
            <v>0.05</v>
          </cell>
          <cell r="L9">
            <v>3000000000</v>
          </cell>
          <cell r="M9">
            <v>8.2500000000000004E-2</v>
          </cell>
        </row>
        <row r="10">
          <cell r="H10">
            <v>1000000000</v>
          </cell>
          <cell r="I10">
            <v>0.06</v>
          </cell>
          <cell r="L10">
            <v>5000000000</v>
          </cell>
          <cell r="M10">
            <v>9.5000000000000001E-2</v>
          </cell>
        </row>
        <row r="11">
          <cell r="H11">
            <v>2500000000</v>
          </cell>
          <cell r="I11">
            <v>7.0000000000000007E-2</v>
          </cell>
        </row>
      </sheetData>
      <sheetData sheetId="36">
        <row r="4">
          <cell r="B4" t="str">
            <v>ABC-01</v>
          </cell>
          <cell r="C4" t="str">
            <v>Medan</v>
          </cell>
          <cell r="D4">
            <v>61</v>
          </cell>
          <cell r="E4">
            <v>66</v>
          </cell>
          <cell r="F4">
            <v>44</v>
          </cell>
        </row>
        <row r="5">
          <cell r="B5" t="str">
            <v>ABC-02</v>
          </cell>
          <cell r="C5" t="str">
            <v>Padang</v>
          </cell>
          <cell r="D5">
            <v>57</v>
          </cell>
          <cell r="E5">
            <v>57</v>
          </cell>
          <cell r="F5">
            <v>61</v>
          </cell>
        </row>
        <row r="6">
          <cell r="B6" t="str">
            <v>ABC-03</v>
          </cell>
          <cell r="C6" t="str">
            <v>Palembang</v>
          </cell>
          <cell r="D6">
            <v>62</v>
          </cell>
          <cell r="E6">
            <v>44</v>
          </cell>
          <cell r="F6">
            <v>78</v>
          </cell>
        </row>
        <row r="7">
          <cell r="B7" t="str">
            <v>ABC-04</v>
          </cell>
          <cell r="C7" t="str">
            <v>Jabotabek</v>
          </cell>
          <cell r="D7">
            <v>105</v>
          </cell>
          <cell r="E7">
            <v>117</v>
          </cell>
          <cell r="F7">
            <v>146</v>
          </cell>
        </row>
        <row r="8">
          <cell r="B8" t="str">
            <v>ABC-05</v>
          </cell>
          <cell r="C8" t="str">
            <v>Bandung</v>
          </cell>
          <cell r="D8">
            <v>78</v>
          </cell>
          <cell r="E8">
            <v>61</v>
          </cell>
          <cell r="F8">
            <v>82</v>
          </cell>
        </row>
        <row r="9">
          <cell r="B9" t="str">
            <v>ABC-06</v>
          </cell>
          <cell r="C9" t="str">
            <v>Semarang</v>
          </cell>
          <cell r="D9">
            <v>45</v>
          </cell>
          <cell r="E9">
            <v>55</v>
          </cell>
          <cell r="F9">
            <v>67</v>
          </cell>
        </row>
        <row r="10">
          <cell r="B10" t="str">
            <v>ABC-07</v>
          </cell>
          <cell r="C10" t="str">
            <v>Surabaya</v>
          </cell>
          <cell r="D10">
            <v>75</v>
          </cell>
          <cell r="E10">
            <v>77</v>
          </cell>
          <cell r="F10">
            <v>88</v>
          </cell>
        </row>
        <row r="11">
          <cell r="B11" t="str">
            <v>ABC-08</v>
          </cell>
          <cell r="C11" t="str">
            <v>Mataram</v>
          </cell>
          <cell r="D11">
            <v>39</v>
          </cell>
          <cell r="E11">
            <v>45</v>
          </cell>
          <cell r="F11">
            <v>69</v>
          </cell>
        </row>
        <row r="12">
          <cell r="B12" t="str">
            <v>ABC-09</v>
          </cell>
          <cell r="C12" t="str">
            <v>Makassar</v>
          </cell>
          <cell r="D12">
            <v>47</v>
          </cell>
          <cell r="E12">
            <v>50</v>
          </cell>
          <cell r="F12">
            <v>65</v>
          </cell>
        </row>
        <row r="13">
          <cell r="B13" t="str">
            <v>ABC-10</v>
          </cell>
          <cell r="C13" t="str">
            <v>Manado</v>
          </cell>
          <cell r="D13">
            <v>32</v>
          </cell>
          <cell r="E13">
            <v>44</v>
          </cell>
          <cell r="F13">
            <v>60</v>
          </cell>
        </row>
      </sheetData>
      <sheetData sheetId="37">
        <row r="5">
          <cell r="B5" t="str">
            <v>ABC-01</v>
          </cell>
          <cell r="C5" t="str">
            <v>Medan</v>
          </cell>
          <cell r="D5">
            <v>60</v>
          </cell>
          <cell r="E5">
            <v>61</v>
          </cell>
          <cell r="F5">
            <v>60</v>
          </cell>
          <cell r="G5">
            <v>66</v>
          </cell>
          <cell r="H5">
            <v>60</v>
          </cell>
          <cell r="I5">
            <v>44</v>
          </cell>
        </row>
        <row r="6">
          <cell r="B6" t="str">
            <v>ABC-02</v>
          </cell>
          <cell r="C6" t="str">
            <v>Padang</v>
          </cell>
          <cell r="D6">
            <v>55</v>
          </cell>
          <cell r="E6">
            <v>57</v>
          </cell>
          <cell r="F6">
            <v>50</v>
          </cell>
          <cell r="G6">
            <v>57</v>
          </cell>
          <cell r="H6">
            <v>60</v>
          </cell>
          <cell r="I6">
            <v>61</v>
          </cell>
        </row>
        <row r="7">
          <cell r="B7" t="str">
            <v>ABC-03</v>
          </cell>
          <cell r="C7" t="str">
            <v>Palembang</v>
          </cell>
          <cell r="D7">
            <v>60</v>
          </cell>
          <cell r="E7">
            <v>62</v>
          </cell>
          <cell r="F7">
            <v>50</v>
          </cell>
          <cell r="G7">
            <v>44</v>
          </cell>
          <cell r="H7">
            <v>65</v>
          </cell>
          <cell r="I7">
            <v>78</v>
          </cell>
        </row>
        <row r="8">
          <cell r="B8" t="str">
            <v>ABC-04</v>
          </cell>
          <cell r="C8" t="str">
            <v>Jabotabek</v>
          </cell>
          <cell r="D8">
            <v>95</v>
          </cell>
          <cell r="E8">
            <v>105</v>
          </cell>
          <cell r="F8">
            <v>105</v>
          </cell>
          <cell r="G8">
            <v>117</v>
          </cell>
          <cell r="H8">
            <v>120</v>
          </cell>
          <cell r="I8">
            <v>146</v>
          </cell>
        </row>
        <row r="9">
          <cell r="B9" t="str">
            <v>ABC-05</v>
          </cell>
          <cell r="C9" t="str">
            <v>Bandung</v>
          </cell>
          <cell r="D9">
            <v>70</v>
          </cell>
          <cell r="E9">
            <v>78</v>
          </cell>
          <cell r="F9">
            <v>55</v>
          </cell>
          <cell r="G9">
            <v>61</v>
          </cell>
          <cell r="H9">
            <v>70</v>
          </cell>
          <cell r="I9">
            <v>82</v>
          </cell>
        </row>
        <row r="10">
          <cell r="B10" t="str">
            <v>ABC-06</v>
          </cell>
          <cell r="C10" t="str">
            <v>Semarang</v>
          </cell>
          <cell r="D10">
            <v>40</v>
          </cell>
          <cell r="E10">
            <v>45</v>
          </cell>
          <cell r="F10">
            <v>45</v>
          </cell>
          <cell r="G10">
            <v>55</v>
          </cell>
          <cell r="H10">
            <v>60</v>
          </cell>
          <cell r="I10">
            <v>67</v>
          </cell>
        </row>
        <row r="11">
          <cell r="B11" t="str">
            <v>ABC-07</v>
          </cell>
          <cell r="C11" t="str">
            <v>Surabaya</v>
          </cell>
          <cell r="D11">
            <v>65</v>
          </cell>
          <cell r="E11">
            <v>75</v>
          </cell>
          <cell r="F11">
            <v>70</v>
          </cell>
          <cell r="G11">
            <v>77</v>
          </cell>
          <cell r="H11">
            <v>80</v>
          </cell>
          <cell r="I11">
            <v>88</v>
          </cell>
        </row>
        <row r="12">
          <cell r="B12" t="str">
            <v>ABC-08</v>
          </cell>
          <cell r="C12" t="str">
            <v>Mataram</v>
          </cell>
          <cell r="D12">
            <v>40</v>
          </cell>
          <cell r="E12">
            <v>39</v>
          </cell>
          <cell r="F12">
            <v>40</v>
          </cell>
          <cell r="G12">
            <v>45</v>
          </cell>
          <cell r="H12">
            <v>50</v>
          </cell>
          <cell r="I12">
            <v>69</v>
          </cell>
        </row>
        <row r="13">
          <cell r="B13" t="str">
            <v>ABC-09</v>
          </cell>
          <cell r="C13" t="str">
            <v>Makassar</v>
          </cell>
          <cell r="D13">
            <v>50</v>
          </cell>
          <cell r="E13">
            <v>47</v>
          </cell>
          <cell r="F13">
            <v>50</v>
          </cell>
          <cell r="G13">
            <v>50</v>
          </cell>
          <cell r="H13">
            <v>50</v>
          </cell>
          <cell r="I13">
            <v>65</v>
          </cell>
        </row>
        <row r="14">
          <cell r="B14" t="str">
            <v>ABC-10</v>
          </cell>
          <cell r="C14" t="str">
            <v>Manado</v>
          </cell>
          <cell r="D14">
            <v>35</v>
          </cell>
          <cell r="E14">
            <v>32</v>
          </cell>
          <cell r="F14">
            <v>40</v>
          </cell>
          <cell r="G14">
            <v>44</v>
          </cell>
          <cell r="H14">
            <v>50</v>
          </cell>
          <cell r="I14">
            <v>60</v>
          </cell>
        </row>
      </sheetData>
      <sheetData sheetId="38" refreshError="1"/>
      <sheetData sheetId="3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CURVES(Beginner)"/>
      <sheetName val="FORM CONTROLS &amp; CHARTS(Casual)"/>
      <sheetName val="CAPACITY-DEMAND MODEL(Advanced)"/>
      <sheetName val="RESOURCE MODEL"/>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mbar1"/>
      <sheetName val="Lembar1 (2)"/>
      <sheetName val="Lembar1 (3)"/>
      <sheetName val="Lembar6"/>
      <sheetName val="Lembar2"/>
      <sheetName val="Lembar3"/>
      <sheetName val="Lembar4"/>
      <sheetName val="Lembar5"/>
      <sheetName val="Lembar5 (2)"/>
      <sheetName val="Lembar5 (3)"/>
      <sheetName val="Lembar7"/>
      <sheetName val="Lembar8"/>
      <sheetName val="Lembar15"/>
      <sheetName val="Lembar16"/>
      <sheetName val="Lembar16 (2)"/>
      <sheetName val="Lembar16 (5)"/>
      <sheetName val="Lembar16 (4)"/>
      <sheetName val="Lembar23"/>
      <sheetName val="Lembar23 (2)"/>
      <sheetName val="Lembar25"/>
      <sheetName val="Lembar26"/>
      <sheetName val="Lembar28"/>
      <sheetName val="Lembar16 (3)"/>
      <sheetName val="Lembar14"/>
      <sheetName val="Lembar17"/>
      <sheetName val="Lembar18"/>
      <sheetName val="Lembar11"/>
      <sheetName val="Lembar12"/>
      <sheetName val="Lembar9"/>
      <sheetName val="Lembar9 (2)"/>
      <sheetName val="Lembar9 (3)"/>
      <sheetName val="Lembar10"/>
      <sheetName val="Lembar13"/>
    </sheetNames>
    <sheetDataSet>
      <sheetData sheetId="0"/>
      <sheetData sheetId="1"/>
      <sheetData sheetId="2">
        <row r="8">
          <cell r="B8">
            <v>1</v>
          </cell>
        </row>
      </sheetData>
      <sheetData sheetId="3"/>
      <sheetData sheetId="4"/>
      <sheetData sheetId="5">
        <row r="4">
          <cell r="L4" t="str">
            <v xml:space="preserve">A </v>
          </cell>
          <cell r="M4" t="str">
            <v>Banten</v>
          </cell>
          <cell r="O4">
            <v>1</v>
          </cell>
          <cell r="P4" t="str">
            <v>Jakarta</v>
          </cell>
          <cell r="Q4" t="str">
            <v xml:space="preserve">B </v>
          </cell>
          <cell r="S4" t="str">
            <v>Minibus</v>
          </cell>
          <cell r="T4">
            <v>2</v>
          </cell>
        </row>
        <row r="5">
          <cell r="L5" t="str">
            <v>AA</v>
          </cell>
          <cell r="M5" t="str">
            <v>Kedu</v>
          </cell>
          <cell r="O5">
            <v>2</v>
          </cell>
          <cell r="P5" t="str">
            <v>Bandung</v>
          </cell>
          <cell r="Q5" t="str">
            <v xml:space="preserve">D </v>
          </cell>
          <cell r="S5" t="str">
            <v>Sedan</v>
          </cell>
          <cell r="T5">
            <v>1</v>
          </cell>
        </row>
        <row r="6">
          <cell r="L6" t="str">
            <v>AB</v>
          </cell>
          <cell r="M6" t="str">
            <v>Yogyakarta</v>
          </cell>
          <cell r="O6">
            <v>3</v>
          </cell>
          <cell r="P6" t="str">
            <v>Bogor</v>
          </cell>
          <cell r="Q6" t="str">
            <v xml:space="preserve">F </v>
          </cell>
          <cell r="S6" t="str">
            <v>Truk</v>
          </cell>
          <cell r="T6">
            <v>3</v>
          </cell>
        </row>
        <row r="7">
          <cell r="L7" t="str">
            <v>AD</v>
          </cell>
          <cell r="M7" t="str">
            <v>Surakarta</v>
          </cell>
          <cell r="O7">
            <v>4</v>
          </cell>
          <cell r="P7" t="str">
            <v>Semarang</v>
          </cell>
          <cell r="Q7" t="str">
            <v xml:space="preserve">H </v>
          </cell>
        </row>
        <row r="8">
          <cell r="L8" t="str">
            <v xml:space="preserve">B </v>
          </cell>
          <cell r="M8" t="str">
            <v>Jakarta</v>
          </cell>
          <cell r="O8">
            <v>5</v>
          </cell>
          <cell r="P8" t="str">
            <v>Surabaya</v>
          </cell>
          <cell r="Q8" t="str">
            <v xml:space="preserve">L </v>
          </cell>
        </row>
        <row r="9">
          <cell r="L9" t="str">
            <v xml:space="preserve">D </v>
          </cell>
          <cell r="M9" t="str">
            <v>Bandung</v>
          </cell>
          <cell r="O9">
            <v>6</v>
          </cell>
          <cell r="P9" t="str">
            <v>Yogyakarta</v>
          </cell>
          <cell r="Q9" t="str">
            <v>AB</v>
          </cell>
          <cell r="S9" t="str">
            <v>Abu-abu</v>
          </cell>
          <cell r="T9">
            <v>4</v>
          </cell>
        </row>
        <row r="10">
          <cell r="L10" t="str">
            <v>DK</v>
          </cell>
          <cell r="M10" t="str">
            <v>Denpasar</v>
          </cell>
          <cell r="O10">
            <v>7</v>
          </cell>
          <cell r="P10" t="str">
            <v>Surakarta</v>
          </cell>
          <cell r="Q10" t="str">
            <v>AD</v>
          </cell>
          <cell r="S10" t="str">
            <v>Hitam</v>
          </cell>
          <cell r="T10">
            <v>1</v>
          </cell>
        </row>
        <row r="11">
          <cell r="L11" t="str">
            <v xml:space="preserve">E </v>
          </cell>
          <cell r="M11" t="str">
            <v>Cirebon</v>
          </cell>
          <cell r="O11">
            <v>8</v>
          </cell>
          <cell r="P11" t="str">
            <v>Denpasar</v>
          </cell>
          <cell r="Q11" t="str">
            <v>DK</v>
          </cell>
          <cell r="S11" t="str">
            <v>Lain</v>
          </cell>
          <cell r="T11">
            <v>5</v>
          </cell>
        </row>
        <row r="12">
          <cell r="L12" t="str">
            <v xml:space="preserve">F </v>
          </cell>
          <cell r="M12" t="str">
            <v>Bogor</v>
          </cell>
          <cell r="O12">
            <v>9</v>
          </cell>
          <cell r="P12" t="str">
            <v>Pekalongan</v>
          </cell>
          <cell r="Q12" t="str">
            <v xml:space="preserve">G </v>
          </cell>
          <cell r="S12" t="str">
            <v>Merah</v>
          </cell>
          <cell r="T12">
            <v>3</v>
          </cell>
        </row>
        <row r="13">
          <cell r="L13" t="str">
            <v xml:space="preserve">G </v>
          </cell>
          <cell r="M13" t="str">
            <v>Pekalongan</v>
          </cell>
          <cell r="O13">
            <v>10</v>
          </cell>
          <cell r="P13" t="str">
            <v>Banten</v>
          </cell>
          <cell r="Q13" t="str">
            <v xml:space="preserve">A </v>
          </cell>
          <cell r="S13" t="str">
            <v>Putih</v>
          </cell>
          <cell r="T13">
            <v>2</v>
          </cell>
        </row>
        <row r="14">
          <cell r="L14" t="str">
            <v xml:space="preserve">H </v>
          </cell>
          <cell r="M14" t="str">
            <v>Semarang</v>
          </cell>
          <cell r="O14">
            <v>11</v>
          </cell>
          <cell r="P14" t="str">
            <v>Kedu</v>
          </cell>
          <cell r="Q14" t="str">
            <v>AA</v>
          </cell>
        </row>
        <row r="15">
          <cell r="L15" t="str">
            <v xml:space="preserve">L </v>
          </cell>
          <cell r="M15" t="str">
            <v>Surabaya</v>
          </cell>
          <cell r="O15">
            <v>12</v>
          </cell>
          <cell r="P15" t="str">
            <v>Banyumas</v>
          </cell>
          <cell r="Q15" t="str">
            <v xml:space="preserve">R </v>
          </cell>
        </row>
        <row r="16">
          <cell r="L16" t="str">
            <v xml:space="preserve">R </v>
          </cell>
          <cell r="M16" t="str">
            <v>Banyumas</v>
          </cell>
          <cell r="O16">
            <v>13</v>
          </cell>
          <cell r="P16" t="str">
            <v>Cirebon</v>
          </cell>
          <cell r="Q16" t="str">
            <v xml:space="preserve">E </v>
          </cell>
        </row>
      </sheetData>
      <sheetData sheetId="6"/>
      <sheetData sheetId="7"/>
      <sheetData sheetId="8"/>
      <sheetData sheetId="9"/>
      <sheetData sheetId="10"/>
      <sheetData sheetId="11"/>
      <sheetData sheetId="12">
        <row r="4">
          <cell r="D4">
            <v>127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tables/table1.xml><?xml version="1.0" encoding="utf-8"?>
<table xmlns="http://schemas.openxmlformats.org/spreadsheetml/2006/main" id="1" name="Table6" displayName="Table6" ref="B3:G18" totalsRowShown="0" headerRowDxfId="8" dataDxfId="6" headerRowBorderDxfId="7" headerRowCellStyle="Normal 3 2">
  <tableColumns count="6">
    <tableColumn id="1" name="Bulan" dataDxfId="5" dataCellStyle="Normal 3 2"/>
    <tableColumn id="2" name="Sales" dataDxfId="4" dataCellStyle="Normal 3 2"/>
    <tableColumn id="3" name="Wilayah" dataDxfId="3" dataCellStyle="Normal 3 2"/>
    <tableColumn id="4" name="Konsumen" dataDxfId="2" dataCellStyle="Normal 3 2"/>
    <tableColumn id="5" name="Transaksi" dataDxfId="1" dataCellStyle="Comma 2 2"/>
    <tableColumn id="6" name="Tahunan" dataDxfId="0" dataCellStyle="Comma 2 2">
      <calculatedColumnFormula>Table6[Transaksi]*12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5.vml"/><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1.xml.rels><?xml version="1.0" encoding="UTF-8" standalone="yes"?>
<Relationships xmlns="http://schemas.openxmlformats.org/package/2006/relationships"><Relationship Id="rId3" Type="http://schemas.openxmlformats.org/officeDocument/2006/relationships/ctrlProp" Target="../ctrlProps/ctrlProp11.xml"/><Relationship Id="rId2" Type="http://schemas.openxmlformats.org/officeDocument/2006/relationships/vmlDrawing" Target="../drawings/vmlDrawing7.vml"/><Relationship Id="rId1" Type="http://schemas.openxmlformats.org/officeDocument/2006/relationships/drawing" Target="../drawings/drawing12.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22.xml.rels><?xml version="1.0" encoding="UTF-8" standalone="yes"?>
<Relationships xmlns="http://schemas.openxmlformats.org/package/2006/relationships"><Relationship Id="rId3" Type="http://schemas.openxmlformats.org/officeDocument/2006/relationships/ctrlProp" Target="../ctrlProps/ctrlProp14.xml"/><Relationship Id="rId2" Type="http://schemas.openxmlformats.org/officeDocument/2006/relationships/vmlDrawing" Target="../drawings/vmlDrawing8.vml"/><Relationship Id="rId1" Type="http://schemas.openxmlformats.org/officeDocument/2006/relationships/drawing" Target="../drawings/drawing13.xml"/><Relationship Id="rId4" Type="http://schemas.openxmlformats.org/officeDocument/2006/relationships/comments" Target="../comments1.xml"/></Relationships>
</file>

<file path=xl/worksheets/_rels/sheet24.xml.rels><?xml version="1.0" encoding="UTF-8" standalone="yes"?>
<Relationships xmlns="http://schemas.openxmlformats.org/package/2006/relationships"><Relationship Id="rId3" Type="http://schemas.openxmlformats.org/officeDocument/2006/relationships/ctrlProp" Target="../ctrlProps/ctrlProp15.xml"/><Relationship Id="rId2" Type="http://schemas.openxmlformats.org/officeDocument/2006/relationships/vmlDrawing" Target="../drawings/vmlDrawing9.vml"/><Relationship Id="rId1" Type="http://schemas.openxmlformats.org/officeDocument/2006/relationships/drawing" Target="../drawings/drawing14.xml"/></Relationships>
</file>

<file path=xl/worksheets/_rels/sheet2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5.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2.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10.vml"/><Relationship Id="rId1" Type="http://schemas.openxmlformats.org/officeDocument/2006/relationships/drawing" Target="../drawings/drawing16.xml"/><Relationship Id="rId4" Type="http://schemas.openxmlformats.org/officeDocument/2006/relationships/ctrlProp" Target="../ctrlProps/ctrlProp17.xml"/></Relationships>
</file>

<file path=xl/worksheets/_rels/sheet33.xml.rels><?xml version="1.0" encoding="UTF-8" standalone="yes"?>
<Relationships xmlns="http://schemas.openxmlformats.org/package/2006/relationships"><Relationship Id="rId3" Type="http://schemas.openxmlformats.org/officeDocument/2006/relationships/ctrlProp" Target="../ctrlProps/ctrlProp18.xml"/><Relationship Id="rId2" Type="http://schemas.openxmlformats.org/officeDocument/2006/relationships/vmlDrawing" Target="../drawings/vmlDrawing11.vml"/><Relationship Id="rId1" Type="http://schemas.openxmlformats.org/officeDocument/2006/relationships/drawing" Target="../drawings/drawing17.xml"/><Relationship Id="rId4" Type="http://schemas.openxmlformats.org/officeDocument/2006/relationships/ctrlProp" Target="../ctrlProps/ctrlProp19.xml"/></Relationships>
</file>

<file path=xl/worksheets/_rels/sheet34.xml.rels><?xml version="1.0" encoding="UTF-8" standalone="yes"?>
<Relationships xmlns="http://schemas.openxmlformats.org/package/2006/relationships"><Relationship Id="rId3" Type="http://schemas.openxmlformats.org/officeDocument/2006/relationships/ctrlProp" Target="../ctrlProps/ctrlProp20.xml"/><Relationship Id="rId2" Type="http://schemas.openxmlformats.org/officeDocument/2006/relationships/vmlDrawing" Target="../drawings/vmlDrawing12.vml"/><Relationship Id="rId1" Type="http://schemas.openxmlformats.org/officeDocument/2006/relationships/drawing" Target="../drawings/drawing18.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4.vml"/><Relationship Id="rId1" Type="http://schemas.openxmlformats.org/officeDocument/2006/relationships/drawing" Target="../drawings/drawing5.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showGridLines="0" tabSelected="1" workbookViewId="0">
      <selection activeCell="C17" sqref="C17:H17"/>
    </sheetView>
  </sheetViews>
  <sheetFormatPr defaultRowHeight="15" x14ac:dyDescent="0.25"/>
  <cols>
    <col min="1" max="1" width="5.85546875" style="1" customWidth="1"/>
    <col min="2" max="2" width="16.140625" style="1" customWidth="1"/>
    <col min="3" max="8" width="10.140625" style="1" customWidth="1"/>
    <col min="9" max="9" width="16.140625" style="1" customWidth="1"/>
    <col min="10" max="10" width="5.85546875" style="1" customWidth="1"/>
    <col min="11" max="16384" width="9.140625" style="1"/>
  </cols>
  <sheetData>
    <row r="1" spans="2:9" ht="19.5" customHeight="1" x14ac:dyDescent="0.25"/>
    <row r="2" spans="2:9" ht="18.75" x14ac:dyDescent="0.25">
      <c r="B2" s="2" t="s">
        <v>352</v>
      </c>
    </row>
    <row r="3" spans="2:9" x14ac:dyDescent="0.25">
      <c r="B3" s="176">
        <v>1</v>
      </c>
      <c r="C3" s="176">
        <v>2</v>
      </c>
      <c r="D3" s="176">
        <v>3</v>
      </c>
      <c r="E3" s="176">
        <v>4</v>
      </c>
      <c r="F3" s="176">
        <v>5</v>
      </c>
      <c r="G3" s="176">
        <v>6</v>
      </c>
      <c r="H3" s="176">
        <v>7</v>
      </c>
      <c r="I3" s="177" t="s">
        <v>351</v>
      </c>
    </row>
    <row r="4" spans="2:9" x14ac:dyDescent="0.25">
      <c r="B4" s="296" t="s">
        <v>50</v>
      </c>
      <c r="C4" s="7" t="s">
        <v>340</v>
      </c>
      <c r="D4" s="7" t="s">
        <v>339</v>
      </c>
      <c r="E4" s="7" t="s">
        <v>341</v>
      </c>
      <c r="F4" s="7" t="s">
        <v>276</v>
      </c>
      <c r="G4" s="7" t="s">
        <v>342</v>
      </c>
      <c r="H4" s="296" t="s">
        <v>48</v>
      </c>
    </row>
    <row r="5" spans="2:9" x14ac:dyDescent="0.25">
      <c r="B5" s="306" t="s">
        <v>350</v>
      </c>
      <c r="C5" s="6">
        <v>12</v>
      </c>
      <c r="D5" s="6">
        <v>8</v>
      </c>
      <c r="E5" s="6">
        <v>12</v>
      </c>
      <c r="F5" s="6">
        <v>9</v>
      </c>
      <c r="G5" s="6">
        <v>8</v>
      </c>
      <c r="H5" s="5">
        <v>11</v>
      </c>
    </row>
    <row r="6" spans="2:9" x14ac:dyDescent="0.25">
      <c r="B6" s="306" t="s">
        <v>349</v>
      </c>
      <c r="C6" s="6">
        <v>8</v>
      </c>
      <c r="D6" s="6">
        <v>10</v>
      </c>
      <c r="E6" s="6">
        <v>11</v>
      </c>
      <c r="F6" s="6">
        <v>7</v>
      </c>
      <c r="G6" s="6">
        <v>6</v>
      </c>
      <c r="H6" s="5">
        <v>9</v>
      </c>
    </row>
    <row r="7" spans="2:9" x14ac:dyDescent="0.25">
      <c r="B7" s="306" t="s">
        <v>348</v>
      </c>
      <c r="C7" s="6">
        <v>14</v>
      </c>
      <c r="D7" s="6">
        <v>6</v>
      </c>
      <c r="E7" s="6">
        <v>10</v>
      </c>
      <c r="F7" s="6">
        <v>8</v>
      </c>
      <c r="G7" s="6">
        <v>7</v>
      </c>
      <c r="H7" s="5">
        <v>7</v>
      </c>
    </row>
    <row r="8" spans="2:9" x14ac:dyDescent="0.25">
      <c r="B8" s="306" t="s">
        <v>347</v>
      </c>
      <c r="C8" s="6">
        <v>12</v>
      </c>
      <c r="D8" s="6">
        <v>15</v>
      </c>
      <c r="E8" s="6">
        <v>9</v>
      </c>
      <c r="F8" s="6">
        <v>6</v>
      </c>
      <c r="G8" s="6">
        <v>9</v>
      </c>
      <c r="H8" s="5">
        <v>8</v>
      </c>
    </row>
    <row r="9" spans="2:9" x14ac:dyDescent="0.25">
      <c r="B9" s="306" t="s">
        <v>346</v>
      </c>
      <c r="C9" s="6">
        <v>7</v>
      </c>
      <c r="D9" s="6">
        <v>12</v>
      </c>
      <c r="E9" s="6">
        <v>12</v>
      </c>
      <c r="F9" s="6">
        <v>7</v>
      </c>
      <c r="G9" s="6">
        <v>8</v>
      </c>
      <c r="H9" s="5">
        <v>9</v>
      </c>
    </row>
    <row r="10" spans="2:9" x14ac:dyDescent="0.25">
      <c r="B10" s="306" t="s">
        <v>37</v>
      </c>
      <c r="C10" s="6">
        <v>9</v>
      </c>
      <c r="D10" s="6">
        <v>8</v>
      </c>
      <c r="E10" s="6">
        <v>15</v>
      </c>
      <c r="F10" s="6">
        <v>13</v>
      </c>
      <c r="G10" s="6">
        <v>12</v>
      </c>
      <c r="H10" s="5">
        <v>6</v>
      </c>
    </row>
    <row r="11" spans="2:9" x14ac:dyDescent="0.25">
      <c r="B11" s="306" t="s">
        <v>338</v>
      </c>
      <c r="C11" s="6">
        <v>8</v>
      </c>
      <c r="D11" s="6">
        <v>9</v>
      </c>
      <c r="E11" s="6">
        <v>11</v>
      </c>
      <c r="F11" s="6">
        <v>9</v>
      </c>
      <c r="G11" s="6">
        <v>15</v>
      </c>
      <c r="H11" s="5">
        <v>8</v>
      </c>
    </row>
    <row r="12" spans="2:9" x14ac:dyDescent="0.25">
      <c r="B12" s="306" t="s">
        <v>345</v>
      </c>
      <c r="C12" s="6">
        <v>11</v>
      </c>
      <c r="D12" s="6">
        <v>6</v>
      </c>
      <c r="E12" s="6">
        <v>10</v>
      </c>
      <c r="F12" s="6">
        <v>9</v>
      </c>
      <c r="G12" s="6">
        <v>8</v>
      </c>
      <c r="H12" s="5">
        <v>9</v>
      </c>
    </row>
    <row r="13" spans="2:9" x14ac:dyDescent="0.25">
      <c r="B13" s="306" t="s">
        <v>331</v>
      </c>
      <c r="C13" s="6">
        <v>12</v>
      </c>
      <c r="D13" s="6">
        <v>7</v>
      </c>
      <c r="E13" s="6">
        <v>8</v>
      </c>
      <c r="F13" s="6">
        <v>10</v>
      </c>
      <c r="G13" s="6">
        <v>9</v>
      </c>
      <c r="H13" s="5">
        <v>12</v>
      </c>
    </row>
    <row r="15" spans="2:9" x14ac:dyDescent="0.25">
      <c r="B15" s="4" t="s">
        <v>344</v>
      </c>
      <c r="C15" s="176">
        <v>6</v>
      </c>
      <c r="D15" s="176">
        <v>7</v>
      </c>
      <c r="E15" s="176">
        <v>4</v>
      </c>
      <c r="F15" s="176">
        <v>5</v>
      </c>
      <c r="G15" s="176">
        <v>2</v>
      </c>
      <c r="H15" s="176">
        <v>3</v>
      </c>
      <c r="I15" s="177" t="s">
        <v>343</v>
      </c>
    </row>
    <row r="16" spans="2:9" x14ac:dyDescent="0.25">
      <c r="B16" s="296" t="s">
        <v>50</v>
      </c>
      <c r="C16" s="7" t="s">
        <v>342</v>
      </c>
      <c r="D16" s="7" t="s">
        <v>48</v>
      </c>
      <c r="E16" s="7" t="s">
        <v>341</v>
      </c>
      <c r="F16" s="7" t="s">
        <v>276</v>
      </c>
      <c r="G16" s="7" t="s">
        <v>340</v>
      </c>
      <c r="H16" s="296" t="s">
        <v>339</v>
      </c>
    </row>
    <row r="17" spans="2:8" x14ac:dyDescent="0.25">
      <c r="B17" s="297" t="s">
        <v>338</v>
      </c>
      <c r="C17" s="188"/>
      <c r="D17" s="301"/>
      <c r="E17" s="301"/>
      <c r="F17" s="301"/>
      <c r="G17" s="301"/>
      <c r="H17" s="297"/>
    </row>
    <row r="18" spans="2:8" x14ac:dyDescent="0.25">
      <c r="B18" s="185" t="s">
        <v>337</v>
      </c>
    </row>
    <row r="19" spans="2:8" ht="19.5" customHeight="1" x14ac:dyDescent="0.25"/>
  </sheetData>
  <dataValidations count="1">
    <dataValidation type="list" allowBlank="1" showInputMessage="1" showErrorMessage="1" sqref="B17">
      <formula1>$B$5:$B$13</formula1>
    </dataValidation>
  </dataValidations>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18"/>
  <sheetViews>
    <sheetView showGridLines="0" workbookViewId="0">
      <selection activeCell="I5" sqref="I5"/>
    </sheetView>
  </sheetViews>
  <sheetFormatPr defaultRowHeight="15" x14ac:dyDescent="0.25"/>
  <cols>
    <col min="1" max="1" width="5.85546875" style="200" customWidth="1"/>
    <col min="2" max="2" width="5.42578125" style="200" customWidth="1"/>
    <col min="3" max="3" width="13.42578125" style="200" customWidth="1"/>
    <col min="4" max="4" width="16.7109375" style="200" customWidth="1"/>
    <col min="5" max="5" width="5.28515625" style="200" customWidth="1"/>
    <col min="6" max="6" width="11.7109375" style="200" customWidth="1"/>
    <col min="7" max="7" width="10" style="200" customWidth="1"/>
    <col min="8" max="8" width="13" style="200" customWidth="1"/>
    <col min="9" max="9" width="14" style="200" customWidth="1"/>
    <col min="10" max="10" width="5.85546875" style="200" customWidth="1"/>
    <col min="11" max="11" width="13.7109375" style="200" customWidth="1"/>
    <col min="12" max="12" width="1" style="200" customWidth="1"/>
    <col min="13" max="13" width="14.5703125" style="200" customWidth="1"/>
    <col min="14" max="14" width="14" style="200" customWidth="1"/>
    <col min="15" max="15" width="5.85546875" style="200" customWidth="1"/>
    <col min="16" max="16384" width="9.140625" style="200"/>
  </cols>
  <sheetData>
    <row r="1" spans="2:14" ht="19.5" customHeight="1" x14ac:dyDescent="0.25"/>
    <row r="2" spans="2:14" ht="18.75" x14ac:dyDescent="0.25">
      <c r="B2" s="229" t="s">
        <v>302</v>
      </c>
    </row>
    <row r="3" spans="2:14" x14ac:dyDescent="0.25">
      <c r="B3" s="259" t="s">
        <v>303</v>
      </c>
    </row>
    <row r="4" spans="2:14" x14ac:dyDescent="0.25">
      <c r="B4" s="222" t="s">
        <v>47</v>
      </c>
      <c r="C4" s="225" t="s">
        <v>9</v>
      </c>
      <c r="D4" s="225" t="s">
        <v>62</v>
      </c>
      <c r="F4" s="260" t="s">
        <v>64</v>
      </c>
      <c r="K4" s="221" t="s">
        <v>293</v>
      </c>
      <c r="L4" s="221"/>
    </row>
    <row r="5" spans="2:14" x14ac:dyDescent="0.25">
      <c r="B5" s="214">
        <v>1</v>
      </c>
      <c r="C5" s="235" t="s">
        <v>2</v>
      </c>
      <c r="D5" s="261">
        <v>125000000</v>
      </c>
      <c r="F5" s="243" t="s">
        <v>304</v>
      </c>
      <c r="G5" s="203">
        <v>10</v>
      </c>
      <c r="H5" s="262" t="str">
        <f>VLOOKUP(G5,B5:C16,2)</f>
        <v>Oktober</v>
      </c>
      <c r="I5" s="263"/>
      <c r="K5" s="200" t="s">
        <v>305</v>
      </c>
      <c r="L5" s="272">
        <v>1</v>
      </c>
      <c r="M5" s="264" t="str">
        <f t="shared" ref="M5:M17" si="0">C5</f>
        <v>Januari</v>
      </c>
      <c r="N5" s="263">
        <f>SUM(D$5:D5)</f>
        <v>125000000</v>
      </c>
    </row>
    <row r="6" spans="2:14" x14ac:dyDescent="0.25">
      <c r="B6" s="214">
        <v>2</v>
      </c>
      <c r="C6" s="235" t="s">
        <v>3</v>
      </c>
      <c r="D6" s="261">
        <v>142500000</v>
      </c>
      <c r="I6" s="265" t="s">
        <v>715</v>
      </c>
      <c r="L6" s="272">
        <v>2</v>
      </c>
      <c r="M6" s="264" t="str">
        <f t="shared" si="0"/>
        <v>Februari</v>
      </c>
      <c r="N6" s="266">
        <f>SUM(D$5:D6)</f>
        <v>267500000</v>
      </c>
    </row>
    <row r="7" spans="2:14" x14ac:dyDescent="0.25">
      <c r="B7" s="214">
        <v>3</v>
      </c>
      <c r="C7" s="235" t="s">
        <v>4</v>
      </c>
      <c r="D7" s="261">
        <v>121750000</v>
      </c>
      <c r="L7" s="272">
        <v>3</v>
      </c>
      <c r="M7" s="264" t="str">
        <f t="shared" si="0"/>
        <v>Maret</v>
      </c>
      <c r="N7" s="266">
        <f>SUM(D$5:D7)</f>
        <v>389250000</v>
      </c>
    </row>
    <row r="8" spans="2:14" x14ac:dyDescent="0.25">
      <c r="B8" s="214">
        <v>4</v>
      </c>
      <c r="C8" s="235" t="s">
        <v>14</v>
      </c>
      <c r="D8" s="261">
        <v>137500000</v>
      </c>
      <c r="L8" s="272">
        <v>4</v>
      </c>
      <c r="M8" s="264" t="str">
        <f t="shared" si="0"/>
        <v>April</v>
      </c>
      <c r="N8" s="266">
        <f>SUM(D$5:D8)</f>
        <v>526750000</v>
      </c>
    </row>
    <row r="9" spans="2:14" x14ac:dyDescent="0.25">
      <c r="B9" s="214">
        <v>5</v>
      </c>
      <c r="C9" s="235" t="s">
        <v>28</v>
      </c>
      <c r="D9" s="261">
        <v>140500000</v>
      </c>
      <c r="L9" s="272">
        <v>5</v>
      </c>
      <c r="M9" s="264" t="str">
        <f t="shared" si="0"/>
        <v>Mei</v>
      </c>
      <c r="N9" s="266">
        <f>SUM(D$5:D9)</f>
        <v>667250000</v>
      </c>
    </row>
    <row r="10" spans="2:14" x14ac:dyDescent="0.25">
      <c r="B10" s="214">
        <v>6</v>
      </c>
      <c r="C10" s="235" t="s">
        <v>15</v>
      </c>
      <c r="D10" s="261">
        <v>115752000</v>
      </c>
      <c r="L10" s="272">
        <v>6</v>
      </c>
      <c r="M10" s="264" t="str">
        <f t="shared" si="0"/>
        <v>Juni</v>
      </c>
      <c r="N10" s="266">
        <f>SUM(D$5:D10)</f>
        <v>783002000</v>
      </c>
    </row>
    <row r="11" spans="2:14" x14ac:dyDescent="0.25">
      <c r="B11" s="214">
        <v>7</v>
      </c>
      <c r="C11" s="235" t="s">
        <v>119</v>
      </c>
      <c r="D11" s="261">
        <v>164750000</v>
      </c>
      <c r="L11" s="272">
        <v>7</v>
      </c>
      <c r="M11" s="264" t="str">
        <f t="shared" si="0"/>
        <v>Juli</v>
      </c>
      <c r="N11" s="266">
        <f>SUM(D$5:D11)</f>
        <v>947752000</v>
      </c>
    </row>
    <row r="12" spans="2:14" x14ac:dyDescent="0.25">
      <c r="B12" s="214">
        <v>8</v>
      </c>
      <c r="C12" s="235" t="s">
        <v>120</v>
      </c>
      <c r="D12" s="261">
        <v>175480000</v>
      </c>
      <c r="L12" s="272">
        <v>8</v>
      </c>
      <c r="M12" s="264" t="str">
        <f t="shared" si="0"/>
        <v>Agustus</v>
      </c>
      <c r="N12" s="266">
        <f>SUM(D$5:D12)</f>
        <v>1123232000</v>
      </c>
    </row>
    <row r="13" spans="2:14" x14ac:dyDescent="0.25">
      <c r="B13" s="214">
        <v>9</v>
      </c>
      <c r="C13" s="235" t="s">
        <v>121</v>
      </c>
      <c r="D13" s="261">
        <v>210500000</v>
      </c>
      <c r="L13" s="272">
        <v>9</v>
      </c>
      <c r="M13" s="264" t="str">
        <f t="shared" si="0"/>
        <v>September</v>
      </c>
      <c r="N13" s="266">
        <f>SUM(D$5:D13)</f>
        <v>1333732000</v>
      </c>
    </row>
    <row r="14" spans="2:14" x14ac:dyDescent="0.25">
      <c r="B14" s="214">
        <v>10</v>
      </c>
      <c r="C14" s="235" t="s">
        <v>122</v>
      </c>
      <c r="D14" s="261">
        <v>198500000</v>
      </c>
      <c r="L14" s="272">
        <v>10</v>
      </c>
      <c r="M14" s="264" t="str">
        <f t="shared" si="0"/>
        <v>Oktober</v>
      </c>
      <c r="N14" s="266">
        <f>SUM(D$5:D14)</f>
        <v>1532232000</v>
      </c>
    </row>
    <row r="15" spans="2:14" x14ac:dyDescent="0.25">
      <c r="B15" s="214">
        <v>11</v>
      </c>
      <c r="C15" s="235" t="s">
        <v>123</v>
      </c>
      <c r="D15" s="261">
        <v>145800000</v>
      </c>
      <c r="L15" s="272">
        <v>11</v>
      </c>
      <c r="M15" s="264" t="str">
        <f t="shared" si="0"/>
        <v>Nopember</v>
      </c>
      <c r="N15" s="266">
        <f>SUM(D$5:D15)</f>
        <v>1678032000</v>
      </c>
    </row>
    <row r="16" spans="2:14" x14ac:dyDescent="0.25">
      <c r="B16" s="209">
        <v>12</v>
      </c>
      <c r="C16" s="267" t="s">
        <v>124</v>
      </c>
      <c r="D16" s="268">
        <v>150750000</v>
      </c>
      <c r="L16" s="272">
        <v>12</v>
      </c>
      <c r="M16" s="264" t="str">
        <f t="shared" si="0"/>
        <v>Desember</v>
      </c>
      <c r="N16" s="266">
        <f>SUM(D$5:D16)</f>
        <v>1828782000</v>
      </c>
    </row>
    <row r="17" spans="2:14" x14ac:dyDescent="0.25">
      <c r="B17" s="269"/>
      <c r="C17" s="318" t="s">
        <v>10</v>
      </c>
      <c r="D17" s="270">
        <f>SUM(D5:D16)</f>
        <v>1828782000</v>
      </c>
      <c r="M17" s="200" t="str">
        <f t="shared" si="0"/>
        <v>Jumlah</v>
      </c>
      <c r="N17" s="245" t="str">
        <f ca="1">_xlfn.FORMULATEXT(N16)</f>
        <v>=SUM(D$5:D16)</v>
      </c>
    </row>
    <row r="18" spans="2:14" ht="19.5" customHeight="1" x14ac:dyDescent="0.25">
      <c r="D18" s="271"/>
    </row>
  </sheetData>
  <conditionalFormatting sqref="L5:L16">
    <cfRule type="cellIs" dxfId="16" priority="1" operator="equal">
      <formula>$G$5</formula>
    </cfRule>
  </conditionalFormatting>
  <pageMargins left="0.7" right="0.7" top="0.75" bottom="0.75" header="0.3" footer="0.3"/>
  <ignoredErrors>
    <ignoredError sqref="N6:N16" formulaRange="1"/>
  </ignoredErrors>
  <drawing r:id="rId1"/>
  <legacyDrawing r:id="rId2"/>
  <mc:AlternateContent xmlns:mc="http://schemas.openxmlformats.org/markup-compatibility/2006">
    <mc:Choice Requires="x14">
      <controls>
        <mc:AlternateContent xmlns:mc="http://schemas.openxmlformats.org/markup-compatibility/2006">
          <mc:Choice Requires="x14">
            <control shapeId="61441" r:id="rId3" name="Scroll Bar 1">
              <controlPr defaultSize="0" autoPict="0">
                <anchor moveWithCells="1">
                  <from>
                    <xdr:col>5</xdr:col>
                    <xdr:colOff>714375</xdr:colOff>
                    <xdr:row>4</xdr:row>
                    <xdr:rowOff>9525</xdr:rowOff>
                  </from>
                  <to>
                    <xdr:col>6</xdr:col>
                    <xdr:colOff>419100</xdr:colOff>
                    <xdr:row>4</xdr:row>
                    <xdr:rowOff>171450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8"/>
  <sheetViews>
    <sheetView showGridLines="0" zoomScale="96" zoomScaleNormal="96" workbookViewId="0">
      <selection activeCell="B7" sqref="B7"/>
    </sheetView>
  </sheetViews>
  <sheetFormatPr defaultRowHeight="15" x14ac:dyDescent="0.25"/>
  <cols>
    <col min="1" max="1" width="5.85546875" style="8" customWidth="1"/>
    <col min="2" max="2" width="5" style="8" customWidth="1"/>
    <col min="3" max="3" width="17.85546875" style="8" customWidth="1"/>
    <col min="4" max="5" width="12.28515625" style="8" customWidth="1"/>
    <col min="6" max="6" width="6.140625" style="8" customWidth="1"/>
    <col min="7" max="7" width="5.5703125" style="8" customWidth="1"/>
    <col min="8" max="8" width="13.140625" style="8" customWidth="1"/>
    <col min="9" max="9" width="20" style="8" customWidth="1"/>
    <col min="10" max="10" width="14.85546875" style="8" customWidth="1"/>
    <col min="11" max="11" width="5.85546875" style="8" customWidth="1"/>
    <col min="12" max="16384" width="9.140625" style="8"/>
  </cols>
  <sheetData>
    <row r="1" spans="2:10" ht="19.5" customHeight="1" x14ac:dyDescent="0.25"/>
    <row r="2" spans="2:10" ht="18.75" x14ac:dyDescent="0.25">
      <c r="B2" s="11" t="s">
        <v>74</v>
      </c>
    </row>
    <row r="3" spans="2:10" x14ac:dyDescent="0.25">
      <c r="B3" s="627" t="s">
        <v>68</v>
      </c>
      <c r="C3" s="627"/>
      <c r="D3" s="627"/>
      <c r="E3" s="60">
        <v>43070</v>
      </c>
    </row>
    <row r="4" spans="2:10" x14ac:dyDescent="0.25">
      <c r="B4" s="626" t="s">
        <v>69</v>
      </c>
      <c r="C4" s="626"/>
      <c r="D4" s="626"/>
      <c r="E4" s="626"/>
    </row>
    <row r="5" spans="2:10" x14ac:dyDescent="0.25">
      <c r="B5" s="625"/>
      <c r="C5" s="625"/>
      <c r="D5" s="625"/>
      <c r="E5" s="625"/>
      <c r="F5" s="52">
        <f>DAY(EOMONTH(E3,0))</f>
        <v>31</v>
      </c>
      <c r="G5" s="64" t="s">
        <v>71</v>
      </c>
      <c r="H5" s="64"/>
    </row>
    <row r="6" spans="2:10" x14ac:dyDescent="0.25">
      <c r="B6" s="19" t="s">
        <v>47</v>
      </c>
      <c r="C6" s="18" t="s">
        <v>16</v>
      </c>
      <c r="D6" s="18" t="s">
        <v>67</v>
      </c>
      <c r="E6" s="19" t="s">
        <v>70</v>
      </c>
      <c r="G6" s="16" t="s">
        <v>72</v>
      </c>
      <c r="H6" s="16"/>
    </row>
    <row r="7" spans="2:10" x14ac:dyDescent="0.25">
      <c r="B7" s="53">
        <f>IF(F5=" "," ",1)</f>
        <v>1</v>
      </c>
      <c r="C7" s="54">
        <f>E3</f>
        <v>43070</v>
      </c>
      <c r="D7" s="55">
        <f>C7</f>
        <v>43070</v>
      </c>
      <c r="E7" s="56">
        <v>123</v>
      </c>
      <c r="F7" s="57"/>
      <c r="G7" s="20" t="s">
        <v>16</v>
      </c>
      <c r="H7" s="123"/>
      <c r="I7" s="61">
        <v>43072</v>
      </c>
    </row>
    <row r="8" spans="2:10" x14ac:dyDescent="0.25">
      <c r="B8" s="194">
        <f>IF(B7&lt;F$5,B7+1," ")</f>
        <v>2</v>
      </c>
      <c r="C8" s="195">
        <f>IF(B8=" "," ",C7+1)</f>
        <v>43071</v>
      </c>
      <c r="D8" s="196">
        <f>C8</f>
        <v>43071</v>
      </c>
      <c r="E8" s="56">
        <v>168</v>
      </c>
      <c r="F8" s="57"/>
      <c r="G8" s="20" t="s">
        <v>73</v>
      </c>
      <c r="H8" s="123"/>
      <c r="I8" s="63">
        <f>INDEX(E7:E37,MATCH(I7,C7:C37,0))</f>
        <v>179</v>
      </c>
      <c r="J8" s="52"/>
    </row>
    <row r="9" spans="2:10" x14ac:dyDescent="0.25">
      <c r="B9" s="53">
        <f t="shared" ref="B9:B37" si="0">IF(B8&lt;F$5,B8+1," ")</f>
        <v>3</v>
      </c>
      <c r="C9" s="54">
        <f t="shared" ref="C9:C34" si="1">IF(B9=" "," ",C8+1)</f>
        <v>43072</v>
      </c>
      <c r="D9" s="55">
        <f t="shared" ref="D9:D37" si="2">C9</f>
        <v>43072</v>
      </c>
      <c r="E9" s="56">
        <v>179</v>
      </c>
      <c r="F9" s="57"/>
      <c r="G9" s="628" t="str">
        <f>IF(I8=0,"data belum tersedia","")</f>
        <v/>
      </c>
      <c r="H9" s="628"/>
      <c r="I9" s="628"/>
    </row>
    <row r="10" spans="2:10" x14ac:dyDescent="0.25">
      <c r="B10" s="53">
        <f t="shared" si="0"/>
        <v>4</v>
      </c>
      <c r="C10" s="54">
        <f t="shared" si="1"/>
        <v>43073</v>
      </c>
      <c r="D10" s="55">
        <f t="shared" si="2"/>
        <v>43073</v>
      </c>
      <c r="E10" s="56">
        <v>196</v>
      </c>
      <c r="F10" s="57"/>
      <c r="G10" s="16" t="s">
        <v>241</v>
      </c>
    </row>
    <row r="11" spans="2:10" x14ac:dyDescent="0.25">
      <c r="B11" s="53">
        <f t="shared" si="0"/>
        <v>5</v>
      </c>
      <c r="C11" s="54">
        <f t="shared" si="1"/>
        <v>43074</v>
      </c>
      <c r="D11" s="55">
        <f t="shared" si="2"/>
        <v>43074</v>
      </c>
      <c r="E11" s="56">
        <v>131</v>
      </c>
      <c r="F11" s="57"/>
      <c r="G11" s="73" t="s">
        <v>135</v>
      </c>
      <c r="H11" s="629" t="s">
        <v>242</v>
      </c>
      <c r="I11" s="630"/>
      <c r="J11" s="630"/>
    </row>
    <row r="12" spans="2:10" x14ac:dyDescent="0.25">
      <c r="B12" s="53">
        <f t="shared" si="0"/>
        <v>6</v>
      </c>
      <c r="C12" s="54">
        <f t="shared" si="1"/>
        <v>43075</v>
      </c>
      <c r="D12" s="55">
        <f t="shared" si="2"/>
        <v>43075</v>
      </c>
      <c r="E12" s="56">
        <v>179</v>
      </c>
      <c r="F12" s="57"/>
      <c r="G12" s="14" t="s">
        <v>237</v>
      </c>
      <c r="H12" s="13" t="s">
        <v>716</v>
      </c>
      <c r="I12" s="12"/>
      <c r="J12" s="12"/>
    </row>
    <row r="13" spans="2:10" x14ac:dyDescent="0.25">
      <c r="B13" s="53">
        <f t="shared" si="0"/>
        <v>7</v>
      </c>
      <c r="C13" s="54">
        <f t="shared" si="1"/>
        <v>43076</v>
      </c>
      <c r="D13" s="55">
        <f t="shared" si="2"/>
        <v>43076</v>
      </c>
      <c r="E13" s="56">
        <v>134</v>
      </c>
      <c r="F13" s="57"/>
      <c r="G13" s="14" t="s">
        <v>238</v>
      </c>
      <c r="H13" s="13" t="s">
        <v>717</v>
      </c>
      <c r="I13" s="12"/>
      <c r="J13" s="12"/>
    </row>
    <row r="14" spans="2:10" x14ac:dyDescent="0.25">
      <c r="B14" s="53">
        <f t="shared" si="0"/>
        <v>8</v>
      </c>
      <c r="C14" s="54">
        <f t="shared" si="1"/>
        <v>43077</v>
      </c>
      <c r="D14" s="55">
        <f t="shared" si="2"/>
        <v>43077</v>
      </c>
      <c r="E14" s="56">
        <v>179</v>
      </c>
      <c r="F14" s="57"/>
      <c r="G14" s="14" t="s">
        <v>239</v>
      </c>
      <c r="H14" s="197" t="s">
        <v>240</v>
      </c>
      <c r="I14" s="12"/>
      <c r="J14" s="12"/>
    </row>
    <row r="15" spans="2:10" x14ac:dyDescent="0.25">
      <c r="B15" s="53">
        <f t="shared" si="0"/>
        <v>9</v>
      </c>
      <c r="C15" s="54">
        <f t="shared" si="1"/>
        <v>43078</v>
      </c>
      <c r="D15" s="55">
        <f t="shared" si="2"/>
        <v>43078</v>
      </c>
      <c r="E15" s="56">
        <v>193</v>
      </c>
      <c r="F15" s="57"/>
      <c r="G15" s="14" t="s">
        <v>244</v>
      </c>
      <c r="H15" s="21" t="s">
        <v>717</v>
      </c>
      <c r="I15" s="12"/>
      <c r="J15" s="12"/>
    </row>
    <row r="16" spans="2:10" x14ac:dyDescent="0.25">
      <c r="B16" s="53">
        <f t="shared" si="0"/>
        <v>10</v>
      </c>
      <c r="C16" s="54">
        <f t="shared" si="1"/>
        <v>43079</v>
      </c>
      <c r="D16" s="55">
        <f t="shared" si="2"/>
        <v>43079</v>
      </c>
      <c r="E16" s="56">
        <v>191</v>
      </c>
      <c r="F16" s="57"/>
      <c r="G16" s="14" t="s">
        <v>245</v>
      </c>
      <c r="H16" s="21" t="s">
        <v>718</v>
      </c>
      <c r="I16" s="12"/>
      <c r="J16" s="12"/>
    </row>
    <row r="17" spans="2:10" x14ac:dyDescent="0.25">
      <c r="B17" s="53">
        <f t="shared" si="0"/>
        <v>11</v>
      </c>
      <c r="C17" s="54">
        <f t="shared" si="1"/>
        <v>43080</v>
      </c>
      <c r="D17" s="55">
        <f t="shared" si="2"/>
        <v>43080</v>
      </c>
      <c r="E17" s="56">
        <v>176</v>
      </c>
      <c r="F17" s="57"/>
      <c r="G17" s="14" t="s">
        <v>246</v>
      </c>
      <c r="H17" s="21" t="s">
        <v>243</v>
      </c>
      <c r="I17" s="12"/>
      <c r="J17" s="12"/>
    </row>
    <row r="18" spans="2:10" x14ac:dyDescent="0.25">
      <c r="B18" s="53">
        <f t="shared" si="0"/>
        <v>12</v>
      </c>
      <c r="C18" s="54">
        <f t="shared" si="1"/>
        <v>43081</v>
      </c>
      <c r="D18" s="55">
        <f t="shared" si="2"/>
        <v>43081</v>
      </c>
      <c r="E18" s="56">
        <v>189</v>
      </c>
      <c r="F18" s="57"/>
      <c r="G18" s="14"/>
      <c r="H18" s="21" t="s">
        <v>247</v>
      </c>
      <c r="I18" s="12"/>
      <c r="J18" s="12"/>
    </row>
    <row r="19" spans="2:10" x14ac:dyDescent="0.25">
      <c r="B19" s="53">
        <f t="shared" si="0"/>
        <v>13</v>
      </c>
      <c r="C19" s="54">
        <f t="shared" si="1"/>
        <v>43082</v>
      </c>
      <c r="D19" s="55">
        <f t="shared" si="2"/>
        <v>43082</v>
      </c>
      <c r="E19" s="56">
        <v>163</v>
      </c>
      <c r="F19" s="57"/>
      <c r="G19" s="14" t="s">
        <v>248</v>
      </c>
      <c r="H19" s="21" t="s">
        <v>719</v>
      </c>
      <c r="I19" s="12"/>
      <c r="J19" s="12"/>
    </row>
    <row r="20" spans="2:10" x14ac:dyDescent="0.25">
      <c r="B20" s="53">
        <f t="shared" si="0"/>
        <v>14</v>
      </c>
      <c r="C20" s="54">
        <f t="shared" si="1"/>
        <v>43083</v>
      </c>
      <c r="D20" s="55">
        <f t="shared" si="2"/>
        <v>43083</v>
      </c>
      <c r="E20" s="56">
        <v>121</v>
      </c>
      <c r="F20" s="57"/>
    </row>
    <row r="21" spans="2:10" x14ac:dyDescent="0.25">
      <c r="B21" s="53">
        <f t="shared" si="0"/>
        <v>15</v>
      </c>
      <c r="C21" s="54">
        <f t="shared" si="1"/>
        <v>43084</v>
      </c>
      <c r="D21" s="55">
        <f t="shared" si="2"/>
        <v>43084</v>
      </c>
      <c r="E21" s="56">
        <v>174</v>
      </c>
      <c r="F21" s="57"/>
    </row>
    <row r="22" spans="2:10" x14ac:dyDescent="0.25">
      <c r="B22" s="53">
        <f t="shared" si="0"/>
        <v>16</v>
      </c>
      <c r="C22" s="54">
        <f t="shared" si="1"/>
        <v>43085</v>
      </c>
      <c r="D22" s="55">
        <f t="shared" si="2"/>
        <v>43085</v>
      </c>
      <c r="E22" s="56">
        <v>105</v>
      </c>
      <c r="F22" s="57"/>
    </row>
    <row r="23" spans="2:10" x14ac:dyDescent="0.25">
      <c r="B23" s="53">
        <f t="shared" si="0"/>
        <v>17</v>
      </c>
      <c r="C23" s="54">
        <f t="shared" si="1"/>
        <v>43086</v>
      </c>
      <c r="D23" s="55">
        <f t="shared" si="2"/>
        <v>43086</v>
      </c>
      <c r="E23" s="56">
        <v>151</v>
      </c>
      <c r="F23" s="57"/>
    </row>
    <row r="24" spans="2:10" x14ac:dyDescent="0.25">
      <c r="B24" s="53">
        <f t="shared" si="0"/>
        <v>18</v>
      </c>
      <c r="C24" s="54">
        <f t="shared" si="1"/>
        <v>43087</v>
      </c>
      <c r="D24" s="55">
        <f t="shared" si="2"/>
        <v>43087</v>
      </c>
      <c r="E24" s="56">
        <v>138</v>
      </c>
      <c r="F24" s="57"/>
    </row>
    <row r="25" spans="2:10" x14ac:dyDescent="0.25">
      <c r="B25" s="53">
        <f t="shared" si="0"/>
        <v>19</v>
      </c>
      <c r="C25" s="54">
        <f t="shared" si="1"/>
        <v>43088</v>
      </c>
      <c r="D25" s="55">
        <f t="shared" si="2"/>
        <v>43088</v>
      </c>
      <c r="E25" s="56">
        <v>114</v>
      </c>
      <c r="F25" s="57"/>
    </row>
    <row r="26" spans="2:10" x14ac:dyDescent="0.25">
      <c r="B26" s="53">
        <f t="shared" si="0"/>
        <v>20</v>
      </c>
      <c r="C26" s="54">
        <f t="shared" si="1"/>
        <v>43089</v>
      </c>
      <c r="D26" s="55">
        <f t="shared" si="2"/>
        <v>43089</v>
      </c>
      <c r="E26" s="56">
        <v>156</v>
      </c>
      <c r="F26" s="57"/>
    </row>
    <row r="27" spans="2:10" x14ac:dyDescent="0.25">
      <c r="B27" s="53">
        <f t="shared" si="0"/>
        <v>21</v>
      </c>
      <c r="C27" s="54">
        <f t="shared" si="1"/>
        <v>43090</v>
      </c>
      <c r="D27" s="55">
        <f t="shared" si="2"/>
        <v>43090</v>
      </c>
      <c r="E27" s="56">
        <v>225</v>
      </c>
      <c r="F27" s="57"/>
    </row>
    <row r="28" spans="2:10" x14ac:dyDescent="0.25">
      <c r="B28" s="53">
        <f t="shared" si="0"/>
        <v>22</v>
      </c>
      <c r="C28" s="54">
        <f t="shared" si="1"/>
        <v>43091</v>
      </c>
      <c r="D28" s="55">
        <f t="shared" si="2"/>
        <v>43091</v>
      </c>
      <c r="E28" s="56"/>
      <c r="F28" s="57"/>
    </row>
    <row r="29" spans="2:10" x14ac:dyDescent="0.25">
      <c r="B29" s="53">
        <f t="shared" si="0"/>
        <v>23</v>
      </c>
      <c r="C29" s="54">
        <f t="shared" si="1"/>
        <v>43092</v>
      </c>
      <c r="D29" s="55">
        <f t="shared" si="2"/>
        <v>43092</v>
      </c>
      <c r="E29" s="56"/>
      <c r="F29" s="57"/>
    </row>
    <row r="30" spans="2:10" x14ac:dyDescent="0.25">
      <c r="B30" s="53">
        <f t="shared" si="0"/>
        <v>24</v>
      </c>
      <c r="C30" s="54">
        <f t="shared" si="1"/>
        <v>43093</v>
      </c>
      <c r="D30" s="55">
        <f t="shared" si="2"/>
        <v>43093</v>
      </c>
      <c r="E30" s="56"/>
      <c r="F30" s="57"/>
    </row>
    <row r="31" spans="2:10" x14ac:dyDescent="0.25">
      <c r="B31" s="53">
        <f t="shared" si="0"/>
        <v>25</v>
      </c>
      <c r="C31" s="54">
        <f t="shared" si="1"/>
        <v>43094</v>
      </c>
      <c r="D31" s="55">
        <f t="shared" si="2"/>
        <v>43094</v>
      </c>
      <c r="E31" s="56"/>
      <c r="F31" s="57"/>
    </row>
    <row r="32" spans="2:10" x14ac:dyDescent="0.25">
      <c r="B32" s="53">
        <f t="shared" si="0"/>
        <v>26</v>
      </c>
      <c r="C32" s="54">
        <f t="shared" si="1"/>
        <v>43095</v>
      </c>
      <c r="D32" s="55">
        <f t="shared" si="2"/>
        <v>43095</v>
      </c>
      <c r="E32" s="56"/>
      <c r="F32" s="57"/>
    </row>
    <row r="33" spans="2:9" x14ac:dyDescent="0.25">
      <c r="B33" s="53">
        <f t="shared" si="0"/>
        <v>27</v>
      </c>
      <c r="C33" s="54">
        <f t="shared" si="1"/>
        <v>43096</v>
      </c>
      <c r="D33" s="55">
        <f t="shared" si="2"/>
        <v>43096</v>
      </c>
      <c r="E33" s="56"/>
      <c r="F33" s="57"/>
    </row>
    <row r="34" spans="2:9" x14ac:dyDescent="0.25">
      <c r="B34" s="53">
        <f t="shared" si="0"/>
        <v>28</v>
      </c>
      <c r="C34" s="54">
        <f t="shared" si="1"/>
        <v>43097</v>
      </c>
      <c r="D34" s="55">
        <f t="shared" si="2"/>
        <v>43097</v>
      </c>
      <c r="E34" s="56"/>
      <c r="F34" s="57"/>
    </row>
    <row r="35" spans="2:9" x14ac:dyDescent="0.25">
      <c r="B35" s="53">
        <f t="shared" si="0"/>
        <v>29</v>
      </c>
      <c r="C35" s="54">
        <f t="shared" ref="C35:C37" si="3">IF(B35=" "," ",C34+1)</f>
        <v>43098</v>
      </c>
      <c r="D35" s="55">
        <f t="shared" si="2"/>
        <v>43098</v>
      </c>
      <c r="E35" s="56"/>
      <c r="F35" s="58"/>
      <c r="G35" s="59"/>
      <c r="H35" s="59"/>
      <c r="I35" s="59"/>
    </row>
    <row r="36" spans="2:9" x14ac:dyDescent="0.25">
      <c r="B36" s="53">
        <f t="shared" si="0"/>
        <v>30</v>
      </c>
      <c r="C36" s="54">
        <f t="shared" si="3"/>
        <v>43099</v>
      </c>
      <c r="D36" s="55">
        <f t="shared" si="2"/>
        <v>43099</v>
      </c>
      <c r="E36" s="56"/>
      <c r="F36" s="58"/>
      <c r="G36" s="59"/>
      <c r="H36" s="59"/>
      <c r="I36" s="59"/>
    </row>
    <row r="37" spans="2:9" x14ac:dyDescent="0.25">
      <c r="B37" s="53">
        <f t="shared" si="0"/>
        <v>31</v>
      </c>
      <c r="C37" s="54">
        <f t="shared" si="3"/>
        <v>43100</v>
      </c>
      <c r="D37" s="55">
        <f t="shared" si="2"/>
        <v>43100</v>
      </c>
      <c r="E37" s="56"/>
      <c r="F37" s="58"/>
      <c r="G37" s="59"/>
      <c r="H37" s="59"/>
      <c r="I37" s="59"/>
    </row>
    <row r="38" spans="2:9" ht="20.25" customHeight="1" x14ac:dyDescent="0.25"/>
  </sheetData>
  <mergeCells count="5">
    <mergeCell ref="B5:E5"/>
    <mergeCell ref="B4:E4"/>
    <mergeCell ref="B3:D3"/>
    <mergeCell ref="G9:I9"/>
    <mergeCell ref="H11:J11"/>
  </mergeCells>
  <conditionalFormatting sqref="E7:E37">
    <cfRule type="cellIs" dxfId="15" priority="7" operator="greaterThan">
      <formula>1</formula>
    </cfRule>
  </conditionalFormatting>
  <conditionalFormatting sqref="E7:E34">
    <cfRule type="cellIs" dxfId="14" priority="6" operator="greaterThan">
      <formula>0</formula>
    </cfRule>
  </conditionalFormatting>
  <conditionalFormatting sqref="B7:D37">
    <cfRule type="cellIs" dxfId="13" priority="2" operator="between">
      <formula>0</formula>
      <formula>50000</formula>
    </cfRule>
  </conditionalFormatting>
  <conditionalFormatting sqref="G9:I9">
    <cfRule type="notContainsBlanks" dxfId="12" priority="1">
      <formula>LEN(TRIM(G9))&gt;0</formula>
    </cfRule>
  </conditionalFormatting>
  <dataValidations count="1">
    <dataValidation type="list" allowBlank="1" showInputMessage="1" showErrorMessage="1" sqref="I7">
      <formula1>$C$7:$C$37</formula1>
    </dataValidation>
  </dataValidations>
  <pageMargins left="0.75" right="0.75" top="1" bottom="1" header="0.5" footer="0.5"/>
  <pageSetup orientation="portrait"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31"/>
  <sheetViews>
    <sheetView showGridLines="0" workbookViewId="0">
      <selection activeCell="I9" sqref="I9"/>
    </sheetView>
  </sheetViews>
  <sheetFormatPr defaultRowHeight="15" x14ac:dyDescent="0.25"/>
  <cols>
    <col min="1" max="1" width="5.85546875" style="200" customWidth="1"/>
    <col min="2" max="2" width="5.28515625" style="200" customWidth="1"/>
    <col min="3" max="3" width="15.140625" style="200" customWidth="1"/>
    <col min="4" max="4" width="11.5703125" style="200" customWidth="1"/>
    <col min="5" max="5" width="15.42578125" style="200" customWidth="1"/>
    <col min="6" max="6" width="5.5703125" style="200" customWidth="1"/>
    <col min="7" max="7" width="15.140625" style="200" customWidth="1"/>
    <col min="8" max="8" width="11.5703125" style="200" customWidth="1"/>
    <col min="9" max="9" width="15.42578125" style="200" customWidth="1"/>
    <col min="10" max="10" width="15.140625" style="200" customWidth="1"/>
    <col min="11" max="11" width="5.5703125" style="200" customWidth="1"/>
    <col min="12" max="12" width="13" style="200" customWidth="1"/>
    <col min="13" max="13" width="5.85546875" style="200" customWidth="1"/>
    <col min="14" max="16384" width="9.140625" style="200"/>
  </cols>
  <sheetData>
    <row r="1" spans="2:12" ht="19.5" customHeight="1" x14ac:dyDescent="0.25"/>
    <row r="2" spans="2:12" ht="18.75" x14ac:dyDescent="0.25">
      <c r="B2" s="229" t="s">
        <v>320</v>
      </c>
    </row>
    <row r="3" spans="2:12" x14ac:dyDescent="0.25">
      <c r="B3" s="290" t="s">
        <v>51</v>
      </c>
      <c r="C3" s="292" t="s">
        <v>16</v>
      </c>
      <c r="D3" s="292" t="s">
        <v>321</v>
      </c>
      <c r="E3" s="290" t="s">
        <v>62</v>
      </c>
      <c r="G3" s="221" t="s">
        <v>322</v>
      </c>
    </row>
    <row r="4" spans="2:12" x14ac:dyDescent="0.25">
      <c r="B4" s="220">
        <v>1</v>
      </c>
      <c r="C4" s="276">
        <v>42737</v>
      </c>
      <c r="D4" s="242" t="s">
        <v>276</v>
      </c>
      <c r="E4" s="277">
        <v>5750000</v>
      </c>
      <c r="G4" s="278" t="s">
        <v>323</v>
      </c>
    </row>
    <row r="5" spans="2:12" x14ac:dyDescent="0.25">
      <c r="B5" s="214">
        <v>2</v>
      </c>
      <c r="C5" s="279">
        <v>42737</v>
      </c>
      <c r="D5" s="231" t="s">
        <v>52</v>
      </c>
      <c r="E5" s="280">
        <v>2985000</v>
      </c>
      <c r="G5" s="278" t="s">
        <v>365</v>
      </c>
    </row>
    <row r="6" spans="2:12" x14ac:dyDescent="0.25">
      <c r="B6" s="214">
        <v>3</v>
      </c>
      <c r="C6" s="279">
        <v>42737</v>
      </c>
      <c r="D6" s="231" t="s">
        <v>276</v>
      </c>
      <c r="E6" s="280">
        <v>4975000</v>
      </c>
      <c r="G6" s="278" t="s">
        <v>324</v>
      </c>
      <c r="L6" s="240" t="s">
        <v>325</v>
      </c>
    </row>
    <row r="7" spans="2:12" x14ac:dyDescent="0.25">
      <c r="B7" s="214">
        <v>4</v>
      </c>
      <c r="C7" s="279">
        <v>42737</v>
      </c>
      <c r="D7" s="231" t="s">
        <v>276</v>
      </c>
      <c r="E7" s="280">
        <v>5250000</v>
      </c>
      <c r="F7" s="281"/>
      <c r="G7" s="224" t="s">
        <v>16</v>
      </c>
      <c r="H7" s="225" t="s">
        <v>321</v>
      </c>
      <c r="I7" s="291" t="s">
        <v>62</v>
      </c>
      <c r="J7" s="289" t="s">
        <v>16</v>
      </c>
      <c r="L7" s="215" t="s">
        <v>276</v>
      </c>
    </row>
    <row r="8" spans="2:12" x14ac:dyDescent="0.25">
      <c r="B8" s="214">
        <v>5</v>
      </c>
      <c r="C8" s="279">
        <v>42737</v>
      </c>
      <c r="D8" s="231" t="s">
        <v>49</v>
      </c>
      <c r="E8" s="280">
        <v>4175000</v>
      </c>
      <c r="G8" s="282" t="s">
        <v>366</v>
      </c>
      <c r="H8" s="239" t="s">
        <v>276</v>
      </c>
      <c r="I8" s="283"/>
      <c r="J8" s="282" t="s">
        <v>367</v>
      </c>
      <c r="L8" s="215" t="s">
        <v>52</v>
      </c>
    </row>
    <row r="9" spans="2:12" x14ac:dyDescent="0.25">
      <c r="B9" s="214">
        <v>6</v>
      </c>
      <c r="C9" s="279">
        <v>42737</v>
      </c>
      <c r="D9" s="231" t="s">
        <v>52</v>
      </c>
      <c r="E9" s="280">
        <v>3250000</v>
      </c>
      <c r="G9" s="631" t="s">
        <v>64</v>
      </c>
      <c r="H9" s="631"/>
      <c r="I9" s="284"/>
      <c r="J9" s="241"/>
      <c r="L9" s="215" t="s">
        <v>49</v>
      </c>
    </row>
    <row r="10" spans="2:12" x14ac:dyDescent="0.25">
      <c r="B10" s="214">
        <v>7</v>
      </c>
      <c r="C10" s="279">
        <v>42737</v>
      </c>
      <c r="D10" s="231" t="s">
        <v>277</v>
      </c>
      <c r="E10" s="280">
        <v>5785000</v>
      </c>
      <c r="L10" s="215" t="s">
        <v>277</v>
      </c>
    </row>
    <row r="11" spans="2:12" x14ac:dyDescent="0.25">
      <c r="B11" s="214">
        <v>8</v>
      </c>
      <c r="C11" s="279">
        <v>42738</v>
      </c>
      <c r="D11" s="231" t="s">
        <v>277</v>
      </c>
      <c r="E11" s="280">
        <v>5450000</v>
      </c>
      <c r="G11" s="221" t="s">
        <v>326</v>
      </c>
    </row>
    <row r="12" spans="2:12" x14ac:dyDescent="0.25">
      <c r="B12" s="214">
        <v>9</v>
      </c>
      <c r="C12" s="279">
        <v>42738</v>
      </c>
      <c r="D12" s="231" t="s">
        <v>52</v>
      </c>
      <c r="E12" s="280">
        <v>9850000</v>
      </c>
      <c r="G12" s="278" t="s">
        <v>327</v>
      </c>
    </row>
    <row r="13" spans="2:12" x14ac:dyDescent="0.25">
      <c r="B13" s="214">
        <v>10</v>
      </c>
      <c r="C13" s="279">
        <v>42738</v>
      </c>
      <c r="D13" s="231" t="s">
        <v>49</v>
      </c>
      <c r="E13" s="280">
        <v>14250000</v>
      </c>
      <c r="G13" s="293" t="s">
        <v>329</v>
      </c>
    </row>
    <row r="14" spans="2:12" x14ac:dyDescent="0.25">
      <c r="B14" s="214">
        <v>11</v>
      </c>
      <c r="C14" s="279">
        <v>42738</v>
      </c>
      <c r="D14" s="231" t="s">
        <v>276</v>
      </c>
      <c r="E14" s="280">
        <v>7890000</v>
      </c>
      <c r="G14" s="278" t="s">
        <v>328</v>
      </c>
    </row>
    <row r="15" spans="2:12" x14ac:dyDescent="0.25">
      <c r="B15" s="214">
        <v>12</v>
      </c>
      <c r="C15" s="279">
        <v>42738</v>
      </c>
      <c r="D15" s="231" t="s">
        <v>276</v>
      </c>
      <c r="E15" s="280">
        <v>6250000</v>
      </c>
    </row>
    <row r="16" spans="2:12" x14ac:dyDescent="0.25">
      <c r="B16" s="214">
        <v>13</v>
      </c>
      <c r="C16" s="279">
        <v>42739</v>
      </c>
      <c r="D16" s="231" t="s">
        <v>49</v>
      </c>
      <c r="E16" s="280">
        <v>5850000</v>
      </c>
    </row>
    <row r="17" spans="2:5" x14ac:dyDescent="0.25">
      <c r="B17" s="214">
        <v>14</v>
      </c>
      <c r="C17" s="279">
        <v>42739</v>
      </c>
      <c r="D17" s="231" t="s">
        <v>276</v>
      </c>
      <c r="E17" s="280">
        <v>2450000</v>
      </c>
    </row>
    <row r="18" spans="2:5" x14ac:dyDescent="0.25">
      <c r="B18" s="214">
        <v>15</v>
      </c>
      <c r="C18" s="279">
        <v>42739</v>
      </c>
      <c r="D18" s="231" t="s">
        <v>49</v>
      </c>
      <c r="E18" s="280">
        <v>1890000</v>
      </c>
    </row>
    <row r="19" spans="2:5" x14ac:dyDescent="0.25">
      <c r="B19" s="214">
        <v>16</v>
      </c>
      <c r="C19" s="279">
        <v>42739</v>
      </c>
      <c r="D19" s="231" t="s">
        <v>276</v>
      </c>
      <c r="E19" s="280">
        <v>2150000</v>
      </c>
    </row>
    <row r="20" spans="2:5" x14ac:dyDescent="0.25">
      <c r="B20" s="214">
        <v>17</v>
      </c>
      <c r="C20" s="279">
        <v>42739</v>
      </c>
      <c r="D20" s="231" t="s">
        <v>276</v>
      </c>
      <c r="E20" s="280">
        <v>7215000</v>
      </c>
    </row>
    <row r="21" spans="2:5" x14ac:dyDescent="0.25">
      <c r="B21" s="214">
        <v>18</v>
      </c>
      <c r="C21" s="279">
        <v>42739</v>
      </c>
      <c r="D21" s="231" t="s">
        <v>52</v>
      </c>
      <c r="E21" s="280">
        <v>2650000</v>
      </c>
    </row>
    <row r="22" spans="2:5" x14ac:dyDescent="0.25">
      <c r="B22" s="214">
        <v>19</v>
      </c>
      <c r="C22" s="279">
        <v>42739</v>
      </c>
      <c r="D22" s="231" t="s">
        <v>277</v>
      </c>
      <c r="E22" s="280">
        <v>4450000</v>
      </c>
    </row>
    <row r="23" spans="2:5" x14ac:dyDescent="0.25">
      <c r="B23" s="214">
        <v>20</v>
      </c>
      <c r="C23" s="279">
        <v>42740</v>
      </c>
      <c r="D23" s="231" t="s">
        <v>277</v>
      </c>
      <c r="E23" s="280">
        <v>5150000</v>
      </c>
    </row>
    <row r="24" spans="2:5" x14ac:dyDescent="0.25">
      <c r="B24" s="214">
        <v>21</v>
      </c>
      <c r="C24" s="279">
        <v>42740</v>
      </c>
      <c r="D24" s="231" t="s">
        <v>276</v>
      </c>
      <c r="E24" s="280">
        <v>985000</v>
      </c>
    </row>
    <row r="25" spans="2:5" x14ac:dyDescent="0.25">
      <c r="B25" s="214">
        <v>22</v>
      </c>
      <c r="C25" s="279">
        <v>42740</v>
      </c>
      <c r="D25" s="231" t="s">
        <v>49</v>
      </c>
      <c r="E25" s="280">
        <v>1890000</v>
      </c>
    </row>
    <row r="26" spans="2:5" x14ac:dyDescent="0.25">
      <c r="B26" s="214">
        <v>23</v>
      </c>
      <c r="C26" s="279">
        <v>42740</v>
      </c>
      <c r="D26" s="231" t="s">
        <v>52</v>
      </c>
      <c r="E26" s="280">
        <v>2145000</v>
      </c>
    </row>
    <row r="27" spans="2:5" x14ac:dyDescent="0.25">
      <c r="B27" s="214">
        <v>24</v>
      </c>
      <c r="C27" s="279">
        <v>42740</v>
      </c>
      <c r="D27" s="231" t="s">
        <v>277</v>
      </c>
      <c r="E27" s="280">
        <v>5975000</v>
      </c>
    </row>
    <row r="28" spans="2:5" x14ac:dyDescent="0.25">
      <c r="B28" s="214">
        <v>25</v>
      </c>
      <c r="C28" s="279">
        <v>42740</v>
      </c>
      <c r="D28" s="231" t="s">
        <v>277</v>
      </c>
      <c r="E28" s="280">
        <v>6250000</v>
      </c>
    </row>
    <row r="29" spans="2:5" x14ac:dyDescent="0.25">
      <c r="B29" s="214">
        <v>26</v>
      </c>
      <c r="C29" s="279">
        <v>42740</v>
      </c>
      <c r="D29" s="231" t="s">
        <v>52</v>
      </c>
      <c r="E29" s="280">
        <v>8750000</v>
      </c>
    </row>
    <row r="30" spans="2:5" x14ac:dyDescent="0.25">
      <c r="B30" s="214">
        <v>27</v>
      </c>
      <c r="C30" s="279">
        <v>42740</v>
      </c>
      <c r="D30" s="231" t="s">
        <v>49</v>
      </c>
      <c r="E30" s="280">
        <v>6352000</v>
      </c>
    </row>
    <row r="31" spans="2:5" x14ac:dyDescent="0.25">
      <c r="B31" s="214">
        <v>28</v>
      </c>
      <c r="C31" s="279">
        <v>42740</v>
      </c>
      <c r="D31" s="231" t="s">
        <v>276</v>
      </c>
      <c r="E31" s="280">
        <v>3895000</v>
      </c>
    </row>
    <row r="32" spans="2:5" x14ac:dyDescent="0.25">
      <c r="B32" s="214">
        <v>29</v>
      </c>
      <c r="C32" s="279">
        <v>42740</v>
      </c>
      <c r="D32" s="231" t="s">
        <v>276</v>
      </c>
      <c r="E32" s="280">
        <v>4258500</v>
      </c>
    </row>
    <row r="33" spans="2:5" x14ac:dyDescent="0.25">
      <c r="B33" s="214">
        <v>30</v>
      </c>
      <c r="C33" s="279">
        <v>42740</v>
      </c>
      <c r="D33" s="231" t="s">
        <v>277</v>
      </c>
      <c r="E33" s="280">
        <v>4450000</v>
      </c>
    </row>
    <row r="34" spans="2:5" x14ac:dyDescent="0.25">
      <c r="B34" s="214">
        <v>31</v>
      </c>
      <c r="C34" s="279">
        <v>42741</v>
      </c>
      <c r="D34" s="231" t="s">
        <v>277</v>
      </c>
      <c r="E34" s="280">
        <v>4685000</v>
      </c>
    </row>
    <row r="35" spans="2:5" x14ac:dyDescent="0.25">
      <c r="B35" s="214">
        <v>32</v>
      </c>
      <c r="C35" s="279">
        <v>42741</v>
      </c>
      <c r="D35" s="231" t="s">
        <v>52</v>
      </c>
      <c r="E35" s="280">
        <v>2250000</v>
      </c>
    </row>
    <row r="36" spans="2:5" x14ac:dyDescent="0.25">
      <c r="B36" s="214">
        <v>33</v>
      </c>
      <c r="C36" s="279">
        <v>42741</v>
      </c>
      <c r="D36" s="231" t="s">
        <v>49</v>
      </c>
      <c r="E36" s="280">
        <v>7450000</v>
      </c>
    </row>
    <row r="37" spans="2:5" x14ac:dyDescent="0.25">
      <c r="B37" s="214">
        <v>34</v>
      </c>
      <c r="C37" s="279">
        <v>42741</v>
      </c>
      <c r="D37" s="231" t="s">
        <v>276</v>
      </c>
      <c r="E37" s="280">
        <v>6250000</v>
      </c>
    </row>
    <row r="38" spans="2:5" x14ac:dyDescent="0.25">
      <c r="B38" s="214">
        <v>35</v>
      </c>
      <c r="C38" s="279">
        <v>42741</v>
      </c>
      <c r="D38" s="231" t="s">
        <v>52</v>
      </c>
      <c r="E38" s="280">
        <v>4580000</v>
      </c>
    </row>
    <row r="39" spans="2:5" x14ac:dyDescent="0.25">
      <c r="B39" s="214">
        <v>36</v>
      </c>
      <c r="C39" s="279">
        <v>42741</v>
      </c>
      <c r="D39" s="231" t="s">
        <v>49</v>
      </c>
      <c r="E39" s="280">
        <v>2985000</v>
      </c>
    </row>
    <row r="40" spans="2:5" x14ac:dyDescent="0.25">
      <c r="B40" s="214">
        <v>37</v>
      </c>
      <c r="C40" s="279">
        <v>42741</v>
      </c>
      <c r="D40" s="231" t="s">
        <v>276</v>
      </c>
      <c r="E40" s="280">
        <v>4125000</v>
      </c>
    </row>
    <row r="41" spans="2:5" x14ac:dyDescent="0.25">
      <c r="B41" s="214">
        <v>38</v>
      </c>
      <c r="C41" s="279">
        <v>42741</v>
      </c>
      <c r="D41" s="231" t="s">
        <v>52</v>
      </c>
      <c r="E41" s="280">
        <v>6352000</v>
      </c>
    </row>
    <row r="42" spans="2:5" x14ac:dyDescent="0.25">
      <c r="B42" s="214">
        <v>39</v>
      </c>
      <c r="C42" s="279">
        <v>42741</v>
      </c>
      <c r="D42" s="231" t="s">
        <v>276</v>
      </c>
      <c r="E42" s="280">
        <v>3258000</v>
      </c>
    </row>
    <row r="43" spans="2:5" x14ac:dyDescent="0.25">
      <c r="B43" s="214">
        <v>40</v>
      </c>
      <c r="C43" s="279">
        <v>42741</v>
      </c>
      <c r="D43" s="231" t="s">
        <v>276</v>
      </c>
      <c r="E43" s="280">
        <v>4250000</v>
      </c>
    </row>
    <row r="44" spans="2:5" x14ac:dyDescent="0.25">
      <c r="B44" s="214">
        <v>41</v>
      </c>
      <c r="C44" s="279">
        <v>42742</v>
      </c>
      <c r="D44" s="231" t="s">
        <v>49</v>
      </c>
      <c r="E44" s="280">
        <v>5785000</v>
      </c>
    </row>
    <row r="45" spans="2:5" x14ac:dyDescent="0.25">
      <c r="B45" s="214">
        <v>42</v>
      </c>
      <c r="C45" s="279">
        <v>42742</v>
      </c>
      <c r="D45" s="231" t="s">
        <v>52</v>
      </c>
      <c r="E45" s="280">
        <v>5450000</v>
      </c>
    </row>
    <row r="46" spans="2:5" x14ac:dyDescent="0.25">
      <c r="B46" s="214">
        <v>43</v>
      </c>
      <c r="C46" s="279">
        <v>42742</v>
      </c>
      <c r="D46" s="231" t="s">
        <v>276</v>
      </c>
      <c r="E46" s="280">
        <v>9850000</v>
      </c>
    </row>
    <row r="47" spans="2:5" x14ac:dyDescent="0.25">
      <c r="B47" s="214">
        <v>44</v>
      </c>
      <c r="C47" s="279">
        <v>42742</v>
      </c>
      <c r="D47" s="231" t="s">
        <v>52</v>
      </c>
      <c r="E47" s="280">
        <v>14250000</v>
      </c>
    </row>
    <row r="48" spans="2:5" x14ac:dyDescent="0.25">
      <c r="B48" s="214">
        <v>45</v>
      </c>
      <c r="C48" s="279">
        <v>42742</v>
      </c>
      <c r="D48" s="231" t="s">
        <v>276</v>
      </c>
      <c r="E48" s="280">
        <v>3895000</v>
      </c>
    </row>
    <row r="49" spans="2:5" x14ac:dyDescent="0.25">
      <c r="B49" s="214">
        <v>46</v>
      </c>
      <c r="C49" s="279">
        <v>42742</v>
      </c>
      <c r="D49" s="231" t="s">
        <v>52</v>
      </c>
      <c r="E49" s="280">
        <v>4258500</v>
      </c>
    </row>
    <row r="50" spans="2:5" x14ac:dyDescent="0.25">
      <c r="B50" s="214">
        <v>47</v>
      </c>
      <c r="C50" s="279">
        <v>42742</v>
      </c>
      <c r="D50" s="231" t="s">
        <v>49</v>
      </c>
      <c r="E50" s="280">
        <v>4450000</v>
      </c>
    </row>
    <row r="51" spans="2:5" x14ac:dyDescent="0.25">
      <c r="B51" s="214">
        <v>48</v>
      </c>
      <c r="C51" s="279">
        <v>42742</v>
      </c>
      <c r="D51" s="231" t="s">
        <v>52</v>
      </c>
      <c r="E51" s="280">
        <v>4685000</v>
      </c>
    </row>
    <row r="52" spans="2:5" x14ac:dyDescent="0.25">
      <c r="B52" s="214">
        <v>49</v>
      </c>
      <c r="C52" s="279">
        <v>42742</v>
      </c>
      <c r="D52" s="231" t="s">
        <v>277</v>
      </c>
      <c r="E52" s="280">
        <v>2250000</v>
      </c>
    </row>
    <row r="53" spans="2:5" x14ac:dyDescent="0.25">
      <c r="B53" s="214">
        <v>50</v>
      </c>
      <c r="C53" s="279">
        <v>42743</v>
      </c>
      <c r="D53" s="231" t="s">
        <v>52</v>
      </c>
      <c r="E53" s="280">
        <v>7450000</v>
      </c>
    </row>
    <row r="54" spans="2:5" x14ac:dyDescent="0.25">
      <c r="B54" s="214">
        <v>51</v>
      </c>
      <c r="C54" s="279">
        <v>42743</v>
      </c>
      <c r="D54" s="231" t="s">
        <v>49</v>
      </c>
      <c r="E54" s="280">
        <v>6250000</v>
      </c>
    </row>
    <row r="55" spans="2:5" x14ac:dyDescent="0.25">
      <c r="B55" s="214">
        <v>52</v>
      </c>
      <c r="C55" s="279">
        <v>42743</v>
      </c>
      <c r="D55" s="231" t="s">
        <v>276</v>
      </c>
      <c r="E55" s="280">
        <v>4580000</v>
      </c>
    </row>
    <row r="56" spans="2:5" x14ac:dyDescent="0.25">
      <c r="B56" s="214">
        <v>53</v>
      </c>
      <c r="C56" s="279">
        <v>42743</v>
      </c>
      <c r="D56" s="231" t="s">
        <v>276</v>
      </c>
      <c r="E56" s="280">
        <v>2985000</v>
      </c>
    </row>
    <row r="57" spans="2:5" x14ac:dyDescent="0.25">
      <c r="B57" s="214">
        <v>54</v>
      </c>
      <c r="C57" s="279">
        <v>42743</v>
      </c>
      <c r="D57" s="231" t="s">
        <v>277</v>
      </c>
      <c r="E57" s="280">
        <v>4125000</v>
      </c>
    </row>
    <row r="58" spans="2:5" x14ac:dyDescent="0.25">
      <c r="B58" s="214">
        <v>55</v>
      </c>
      <c r="C58" s="279">
        <v>42743</v>
      </c>
      <c r="D58" s="231" t="s">
        <v>277</v>
      </c>
      <c r="E58" s="280">
        <v>6352000</v>
      </c>
    </row>
    <row r="59" spans="2:5" x14ac:dyDescent="0.25">
      <c r="B59" s="214">
        <v>56</v>
      </c>
      <c r="C59" s="279">
        <v>42743</v>
      </c>
      <c r="D59" s="231" t="s">
        <v>52</v>
      </c>
      <c r="E59" s="280">
        <v>4450000</v>
      </c>
    </row>
    <row r="60" spans="2:5" x14ac:dyDescent="0.25">
      <c r="B60" s="214">
        <v>57</v>
      </c>
      <c r="C60" s="279">
        <v>42743</v>
      </c>
      <c r="D60" s="231" t="s">
        <v>49</v>
      </c>
      <c r="E60" s="280">
        <v>8750000</v>
      </c>
    </row>
    <row r="61" spans="2:5" x14ac:dyDescent="0.25">
      <c r="B61" s="214">
        <v>58</v>
      </c>
      <c r="C61" s="279">
        <v>42743</v>
      </c>
      <c r="D61" s="231" t="s">
        <v>276</v>
      </c>
      <c r="E61" s="280">
        <v>6352000</v>
      </c>
    </row>
    <row r="62" spans="2:5" x14ac:dyDescent="0.25">
      <c r="B62" s="214">
        <v>59</v>
      </c>
      <c r="C62" s="279">
        <v>42744</v>
      </c>
      <c r="D62" s="231" t="s">
        <v>52</v>
      </c>
      <c r="E62" s="280">
        <v>3895000</v>
      </c>
    </row>
    <row r="63" spans="2:5" x14ac:dyDescent="0.25">
      <c r="B63" s="214">
        <v>60</v>
      </c>
      <c r="C63" s="279">
        <v>42744</v>
      </c>
      <c r="D63" s="231" t="s">
        <v>49</v>
      </c>
      <c r="E63" s="280">
        <v>4258500</v>
      </c>
    </row>
    <row r="64" spans="2:5" x14ac:dyDescent="0.25">
      <c r="B64" s="214">
        <v>61</v>
      </c>
      <c r="C64" s="279">
        <v>42744</v>
      </c>
      <c r="D64" s="231" t="s">
        <v>276</v>
      </c>
      <c r="E64" s="280">
        <v>4450000</v>
      </c>
    </row>
    <row r="65" spans="2:5" x14ac:dyDescent="0.25">
      <c r="B65" s="214">
        <v>62</v>
      </c>
      <c r="C65" s="279">
        <v>42744</v>
      </c>
      <c r="D65" s="231" t="s">
        <v>49</v>
      </c>
      <c r="E65" s="280">
        <v>4685000</v>
      </c>
    </row>
    <row r="66" spans="2:5" x14ac:dyDescent="0.25">
      <c r="B66" s="214">
        <v>63</v>
      </c>
      <c r="C66" s="279">
        <v>42744</v>
      </c>
      <c r="D66" s="231" t="s">
        <v>52</v>
      </c>
      <c r="E66" s="280">
        <v>2250000</v>
      </c>
    </row>
    <row r="67" spans="2:5" x14ac:dyDescent="0.25">
      <c r="B67" s="214">
        <v>64</v>
      </c>
      <c r="C67" s="279">
        <v>42744</v>
      </c>
      <c r="D67" s="231" t="s">
        <v>277</v>
      </c>
      <c r="E67" s="280">
        <v>7450000</v>
      </c>
    </row>
    <row r="68" spans="2:5" x14ac:dyDescent="0.25">
      <c r="B68" s="214">
        <v>65</v>
      </c>
      <c r="C68" s="279">
        <v>42744</v>
      </c>
      <c r="D68" s="231" t="s">
        <v>52</v>
      </c>
      <c r="E68" s="280">
        <v>6250000</v>
      </c>
    </row>
    <row r="69" spans="2:5" x14ac:dyDescent="0.25">
      <c r="B69" s="214">
        <v>66</v>
      </c>
      <c r="C69" s="279">
        <v>42744</v>
      </c>
      <c r="D69" s="231" t="s">
        <v>49</v>
      </c>
      <c r="E69" s="280">
        <v>4580000</v>
      </c>
    </row>
    <row r="70" spans="2:5" x14ac:dyDescent="0.25">
      <c r="B70" s="214">
        <v>67</v>
      </c>
      <c r="C70" s="279">
        <v>42744</v>
      </c>
      <c r="D70" s="231" t="s">
        <v>52</v>
      </c>
      <c r="E70" s="280">
        <v>4450000</v>
      </c>
    </row>
    <row r="71" spans="2:5" x14ac:dyDescent="0.25">
      <c r="B71" s="214">
        <v>68</v>
      </c>
      <c r="C71" s="279">
        <v>42745</v>
      </c>
      <c r="D71" s="231" t="s">
        <v>49</v>
      </c>
      <c r="E71" s="280">
        <v>4685000</v>
      </c>
    </row>
    <row r="72" spans="2:5" x14ac:dyDescent="0.25">
      <c r="B72" s="214">
        <v>69</v>
      </c>
      <c r="C72" s="279">
        <v>42745</v>
      </c>
      <c r="D72" s="231" t="s">
        <v>277</v>
      </c>
      <c r="E72" s="280">
        <v>2250000</v>
      </c>
    </row>
    <row r="73" spans="2:5" x14ac:dyDescent="0.25">
      <c r="B73" s="214">
        <v>70</v>
      </c>
      <c r="C73" s="279">
        <v>42745</v>
      </c>
      <c r="D73" s="231" t="s">
        <v>276</v>
      </c>
      <c r="E73" s="280">
        <v>3895000</v>
      </c>
    </row>
    <row r="74" spans="2:5" x14ac:dyDescent="0.25">
      <c r="B74" s="214">
        <v>71</v>
      </c>
      <c r="C74" s="279">
        <v>42745</v>
      </c>
      <c r="D74" s="231" t="s">
        <v>276</v>
      </c>
      <c r="E74" s="280">
        <v>4258500</v>
      </c>
    </row>
    <row r="75" spans="2:5" x14ac:dyDescent="0.25">
      <c r="B75" s="214">
        <v>72</v>
      </c>
      <c r="C75" s="279">
        <v>42745</v>
      </c>
      <c r="D75" s="231" t="s">
        <v>277</v>
      </c>
      <c r="E75" s="280">
        <v>4450000</v>
      </c>
    </row>
    <row r="76" spans="2:5" x14ac:dyDescent="0.25">
      <c r="B76" s="214">
        <v>73</v>
      </c>
      <c r="C76" s="279">
        <v>42746</v>
      </c>
      <c r="D76" s="231" t="s">
        <v>277</v>
      </c>
      <c r="E76" s="280">
        <v>4685000</v>
      </c>
    </row>
    <row r="77" spans="2:5" x14ac:dyDescent="0.25">
      <c r="B77" s="214">
        <v>74</v>
      </c>
      <c r="C77" s="279">
        <v>42746</v>
      </c>
      <c r="D77" s="231" t="s">
        <v>52</v>
      </c>
      <c r="E77" s="280">
        <v>2250000</v>
      </c>
    </row>
    <row r="78" spans="2:5" x14ac:dyDescent="0.25">
      <c r="B78" s="214">
        <v>75</v>
      </c>
      <c r="C78" s="279">
        <v>42746</v>
      </c>
      <c r="D78" s="231" t="s">
        <v>49</v>
      </c>
      <c r="E78" s="280">
        <v>7450000</v>
      </c>
    </row>
    <row r="79" spans="2:5" x14ac:dyDescent="0.25">
      <c r="B79" s="214">
        <v>76</v>
      </c>
      <c r="C79" s="279">
        <v>42746</v>
      </c>
      <c r="D79" s="231" t="s">
        <v>276</v>
      </c>
      <c r="E79" s="280">
        <v>6250000</v>
      </c>
    </row>
    <row r="80" spans="2:5" x14ac:dyDescent="0.25">
      <c r="B80" s="214">
        <v>77</v>
      </c>
      <c r="C80" s="279">
        <v>42746</v>
      </c>
      <c r="D80" s="231" t="s">
        <v>52</v>
      </c>
      <c r="E80" s="280">
        <v>4580000</v>
      </c>
    </row>
    <row r="81" spans="2:5" x14ac:dyDescent="0.25">
      <c r="B81" s="214">
        <v>78</v>
      </c>
      <c r="C81" s="279">
        <v>42746</v>
      </c>
      <c r="D81" s="231" t="s">
        <v>49</v>
      </c>
      <c r="E81" s="280">
        <v>2985000</v>
      </c>
    </row>
    <row r="82" spans="2:5" x14ac:dyDescent="0.25">
      <c r="B82" s="214">
        <v>79</v>
      </c>
      <c r="C82" s="279">
        <v>42746</v>
      </c>
      <c r="D82" s="231" t="s">
        <v>276</v>
      </c>
      <c r="E82" s="280">
        <v>4125000</v>
      </c>
    </row>
    <row r="83" spans="2:5" x14ac:dyDescent="0.25">
      <c r="B83" s="214">
        <v>80</v>
      </c>
      <c r="C83" s="279">
        <v>42747</v>
      </c>
      <c r="D83" s="231" t="s">
        <v>276</v>
      </c>
      <c r="E83" s="280">
        <v>6352000</v>
      </c>
    </row>
    <row r="84" spans="2:5" x14ac:dyDescent="0.25">
      <c r="B84" s="214">
        <v>81</v>
      </c>
      <c r="C84" s="279">
        <v>42747</v>
      </c>
      <c r="D84" s="231" t="s">
        <v>277</v>
      </c>
      <c r="E84" s="280">
        <v>5785000</v>
      </c>
    </row>
    <row r="85" spans="2:5" x14ac:dyDescent="0.25">
      <c r="B85" s="214">
        <v>82</v>
      </c>
      <c r="C85" s="279">
        <v>42747</v>
      </c>
      <c r="D85" s="231" t="s">
        <v>276</v>
      </c>
      <c r="E85" s="280">
        <v>5450000</v>
      </c>
    </row>
    <row r="86" spans="2:5" x14ac:dyDescent="0.25">
      <c r="B86" s="214">
        <v>83</v>
      </c>
      <c r="C86" s="279">
        <v>42747</v>
      </c>
      <c r="D86" s="231" t="s">
        <v>276</v>
      </c>
      <c r="E86" s="280">
        <v>9850000</v>
      </c>
    </row>
    <row r="87" spans="2:5" x14ac:dyDescent="0.25">
      <c r="B87" s="214">
        <v>84</v>
      </c>
      <c r="C87" s="279">
        <v>42747</v>
      </c>
      <c r="D87" s="231" t="s">
        <v>277</v>
      </c>
      <c r="E87" s="280">
        <v>7450000</v>
      </c>
    </row>
    <row r="88" spans="2:5" x14ac:dyDescent="0.25">
      <c r="B88" s="214">
        <v>85</v>
      </c>
      <c r="C88" s="279">
        <v>42747</v>
      </c>
      <c r="D88" s="231" t="s">
        <v>277</v>
      </c>
      <c r="E88" s="280">
        <v>6250000</v>
      </c>
    </row>
    <row r="89" spans="2:5" x14ac:dyDescent="0.25">
      <c r="B89" s="214">
        <v>86</v>
      </c>
      <c r="C89" s="279">
        <v>42747</v>
      </c>
      <c r="D89" s="231" t="s">
        <v>52</v>
      </c>
      <c r="E89" s="280">
        <v>4580000</v>
      </c>
    </row>
    <row r="90" spans="2:5" x14ac:dyDescent="0.25">
      <c r="B90" s="214">
        <v>87</v>
      </c>
      <c r="C90" s="279">
        <v>42747</v>
      </c>
      <c r="D90" s="231" t="s">
        <v>276</v>
      </c>
      <c r="E90" s="280">
        <v>2985000</v>
      </c>
    </row>
    <row r="91" spans="2:5" x14ac:dyDescent="0.25">
      <c r="B91" s="214">
        <v>88</v>
      </c>
      <c r="C91" s="279">
        <v>42748</v>
      </c>
      <c r="D91" s="231" t="s">
        <v>49</v>
      </c>
      <c r="E91" s="280">
        <v>4125000</v>
      </c>
    </row>
    <row r="92" spans="2:5" x14ac:dyDescent="0.25">
      <c r="B92" s="214">
        <v>89</v>
      </c>
      <c r="C92" s="279">
        <v>42748</v>
      </c>
      <c r="D92" s="231" t="s">
        <v>52</v>
      </c>
      <c r="E92" s="280">
        <v>6352000</v>
      </c>
    </row>
    <row r="93" spans="2:5" x14ac:dyDescent="0.25">
      <c r="B93" s="214">
        <v>90</v>
      </c>
      <c r="C93" s="279">
        <v>42748</v>
      </c>
      <c r="D93" s="231" t="s">
        <v>277</v>
      </c>
      <c r="E93" s="280">
        <v>7450000</v>
      </c>
    </row>
    <row r="94" spans="2:5" x14ac:dyDescent="0.25">
      <c r="B94" s="214">
        <v>91</v>
      </c>
      <c r="C94" s="279">
        <v>42748</v>
      </c>
      <c r="D94" s="231" t="s">
        <v>52</v>
      </c>
      <c r="E94" s="280">
        <v>6250000</v>
      </c>
    </row>
    <row r="95" spans="2:5" x14ac:dyDescent="0.25">
      <c r="B95" s="214">
        <v>92</v>
      </c>
      <c r="C95" s="279">
        <v>42748</v>
      </c>
      <c r="D95" s="231" t="s">
        <v>49</v>
      </c>
      <c r="E95" s="280">
        <v>4580000</v>
      </c>
    </row>
    <row r="96" spans="2:5" x14ac:dyDescent="0.25">
      <c r="B96" s="214">
        <v>93</v>
      </c>
      <c r="C96" s="279">
        <v>42748</v>
      </c>
      <c r="D96" s="231" t="s">
        <v>276</v>
      </c>
      <c r="E96" s="280">
        <v>2985000</v>
      </c>
    </row>
    <row r="97" spans="2:5" x14ac:dyDescent="0.25">
      <c r="B97" s="214">
        <v>94</v>
      </c>
      <c r="C97" s="279">
        <v>42748</v>
      </c>
      <c r="D97" s="231" t="s">
        <v>277</v>
      </c>
      <c r="E97" s="280">
        <v>4125000</v>
      </c>
    </row>
    <row r="98" spans="2:5" x14ac:dyDescent="0.25">
      <c r="B98" s="214">
        <v>95</v>
      </c>
      <c r="C98" s="279">
        <v>42748</v>
      </c>
      <c r="D98" s="231" t="s">
        <v>276</v>
      </c>
      <c r="E98" s="280">
        <v>6352000</v>
      </c>
    </row>
    <row r="99" spans="2:5" x14ac:dyDescent="0.25">
      <c r="B99" s="214">
        <v>96</v>
      </c>
      <c r="C99" s="279">
        <v>42749</v>
      </c>
      <c r="D99" s="231" t="s">
        <v>276</v>
      </c>
      <c r="E99" s="280">
        <v>4450000</v>
      </c>
    </row>
    <row r="100" spans="2:5" x14ac:dyDescent="0.25">
      <c r="B100" s="214">
        <v>97</v>
      </c>
      <c r="C100" s="279">
        <v>42749</v>
      </c>
      <c r="D100" s="231" t="s">
        <v>277</v>
      </c>
      <c r="E100" s="280">
        <v>8750000</v>
      </c>
    </row>
    <row r="101" spans="2:5" x14ac:dyDescent="0.25">
      <c r="B101" s="214">
        <v>98</v>
      </c>
      <c r="C101" s="279">
        <v>42749</v>
      </c>
      <c r="D101" s="231" t="s">
        <v>276</v>
      </c>
      <c r="E101" s="280">
        <v>6352000</v>
      </c>
    </row>
    <row r="102" spans="2:5" x14ac:dyDescent="0.25">
      <c r="B102" s="214">
        <v>99</v>
      </c>
      <c r="C102" s="279">
        <v>42749</v>
      </c>
      <c r="D102" s="231" t="s">
        <v>277</v>
      </c>
      <c r="E102" s="280">
        <v>3895000</v>
      </c>
    </row>
    <row r="103" spans="2:5" x14ac:dyDescent="0.25">
      <c r="B103" s="214">
        <v>100</v>
      </c>
      <c r="C103" s="279">
        <v>42750</v>
      </c>
      <c r="D103" s="231" t="s">
        <v>277</v>
      </c>
      <c r="E103" s="280">
        <v>4258500</v>
      </c>
    </row>
    <row r="104" spans="2:5" x14ac:dyDescent="0.25">
      <c r="B104" s="214">
        <v>101</v>
      </c>
      <c r="C104" s="279">
        <v>42750</v>
      </c>
      <c r="D104" s="231" t="s">
        <v>52</v>
      </c>
      <c r="E104" s="280">
        <v>4450000</v>
      </c>
    </row>
    <row r="105" spans="2:5" x14ac:dyDescent="0.25">
      <c r="B105" s="214">
        <v>102</v>
      </c>
      <c r="C105" s="279">
        <v>42750</v>
      </c>
      <c r="D105" s="231" t="s">
        <v>49</v>
      </c>
      <c r="E105" s="280">
        <v>4685000</v>
      </c>
    </row>
    <row r="106" spans="2:5" x14ac:dyDescent="0.25">
      <c r="B106" s="214">
        <v>103</v>
      </c>
      <c r="C106" s="279">
        <v>42750</v>
      </c>
      <c r="D106" s="231" t="s">
        <v>276</v>
      </c>
      <c r="E106" s="280">
        <v>2250000</v>
      </c>
    </row>
    <row r="107" spans="2:5" x14ac:dyDescent="0.25">
      <c r="B107" s="214">
        <v>104</v>
      </c>
      <c r="C107" s="279">
        <v>42751</v>
      </c>
      <c r="D107" s="231" t="s">
        <v>52</v>
      </c>
      <c r="E107" s="280">
        <v>7450000</v>
      </c>
    </row>
    <row r="108" spans="2:5" x14ac:dyDescent="0.25">
      <c r="B108" s="214">
        <v>105</v>
      </c>
      <c r="C108" s="279">
        <v>42751</v>
      </c>
      <c r="D108" s="231" t="s">
        <v>49</v>
      </c>
      <c r="E108" s="280">
        <v>5450000</v>
      </c>
    </row>
    <row r="109" spans="2:5" x14ac:dyDescent="0.25">
      <c r="B109" s="214">
        <v>106</v>
      </c>
      <c r="C109" s="279">
        <v>42751</v>
      </c>
      <c r="D109" s="231" t="s">
        <v>276</v>
      </c>
      <c r="E109" s="280">
        <v>4125000</v>
      </c>
    </row>
    <row r="110" spans="2:5" x14ac:dyDescent="0.25">
      <c r="B110" s="214">
        <v>107</v>
      </c>
      <c r="C110" s="279">
        <v>42751</v>
      </c>
      <c r="D110" s="231" t="s">
        <v>52</v>
      </c>
      <c r="E110" s="280">
        <v>6352000</v>
      </c>
    </row>
    <row r="111" spans="2:5" x14ac:dyDescent="0.25">
      <c r="B111" s="214">
        <v>108</v>
      </c>
      <c r="C111" s="279">
        <v>42751</v>
      </c>
      <c r="D111" s="231" t="s">
        <v>49</v>
      </c>
      <c r="E111" s="280">
        <v>4450000</v>
      </c>
    </row>
    <row r="112" spans="2:5" x14ac:dyDescent="0.25">
      <c r="B112" s="214">
        <v>109</v>
      </c>
      <c r="C112" s="279">
        <v>42751</v>
      </c>
      <c r="D112" s="231" t="s">
        <v>276</v>
      </c>
      <c r="E112" s="280">
        <v>8750000</v>
      </c>
    </row>
    <row r="113" spans="2:5" x14ac:dyDescent="0.25">
      <c r="B113" s="214">
        <v>110</v>
      </c>
      <c r="C113" s="279">
        <v>42752</v>
      </c>
      <c r="D113" s="231" t="s">
        <v>49</v>
      </c>
      <c r="E113" s="280">
        <v>6352000</v>
      </c>
    </row>
    <row r="114" spans="2:5" x14ac:dyDescent="0.25">
      <c r="B114" s="214">
        <v>111</v>
      </c>
      <c r="C114" s="279">
        <v>42752</v>
      </c>
      <c r="D114" s="231" t="s">
        <v>276</v>
      </c>
      <c r="E114" s="280">
        <v>3895000</v>
      </c>
    </row>
    <row r="115" spans="2:5" x14ac:dyDescent="0.25">
      <c r="B115" s="214">
        <v>112</v>
      </c>
      <c r="C115" s="279">
        <v>42752</v>
      </c>
      <c r="D115" s="231" t="s">
        <v>52</v>
      </c>
      <c r="E115" s="280">
        <v>4258500</v>
      </c>
    </row>
    <row r="116" spans="2:5" x14ac:dyDescent="0.25">
      <c r="B116" s="214">
        <v>113</v>
      </c>
      <c r="C116" s="279">
        <v>42752</v>
      </c>
      <c r="D116" s="231" t="s">
        <v>49</v>
      </c>
      <c r="E116" s="280">
        <v>4450000</v>
      </c>
    </row>
    <row r="117" spans="2:5" x14ac:dyDescent="0.25">
      <c r="B117" s="214">
        <v>114</v>
      </c>
      <c r="C117" s="279">
        <v>42753</v>
      </c>
      <c r="D117" s="231" t="s">
        <v>276</v>
      </c>
      <c r="E117" s="280">
        <v>4685000</v>
      </c>
    </row>
    <row r="118" spans="2:5" x14ac:dyDescent="0.25">
      <c r="B118" s="214">
        <v>115</v>
      </c>
      <c r="C118" s="279">
        <v>42753</v>
      </c>
      <c r="D118" s="231" t="s">
        <v>277</v>
      </c>
      <c r="E118" s="280">
        <v>2250000</v>
      </c>
    </row>
    <row r="119" spans="2:5" x14ac:dyDescent="0.25">
      <c r="B119" s="214">
        <v>116</v>
      </c>
      <c r="C119" s="279">
        <v>42753</v>
      </c>
      <c r="D119" s="231" t="s">
        <v>49</v>
      </c>
      <c r="E119" s="280">
        <v>8750000</v>
      </c>
    </row>
    <row r="120" spans="2:5" x14ac:dyDescent="0.25">
      <c r="B120" s="214">
        <v>117</v>
      </c>
      <c r="C120" s="279">
        <v>42753</v>
      </c>
      <c r="D120" s="231" t="s">
        <v>276</v>
      </c>
      <c r="E120" s="280">
        <v>6352000</v>
      </c>
    </row>
    <row r="121" spans="2:5" x14ac:dyDescent="0.25">
      <c r="B121" s="214">
        <v>118</v>
      </c>
      <c r="C121" s="279">
        <v>42753</v>
      </c>
      <c r="D121" s="231" t="s">
        <v>277</v>
      </c>
      <c r="E121" s="280">
        <v>3895000</v>
      </c>
    </row>
    <row r="122" spans="2:5" x14ac:dyDescent="0.25">
      <c r="B122" s="214">
        <v>119</v>
      </c>
      <c r="C122" s="279">
        <v>42753</v>
      </c>
      <c r="D122" s="231" t="s">
        <v>52</v>
      </c>
      <c r="E122" s="280">
        <v>4258500</v>
      </c>
    </row>
    <row r="123" spans="2:5" x14ac:dyDescent="0.25">
      <c r="B123" s="214">
        <v>120</v>
      </c>
      <c r="C123" s="279">
        <v>42754</v>
      </c>
      <c r="D123" s="231" t="s">
        <v>276</v>
      </c>
      <c r="E123" s="280">
        <v>4450000</v>
      </c>
    </row>
    <row r="124" spans="2:5" x14ac:dyDescent="0.25">
      <c r="B124" s="214">
        <v>121</v>
      </c>
      <c r="C124" s="279">
        <v>42754</v>
      </c>
      <c r="D124" s="231" t="s">
        <v>49</v>
      </c>
      <c r="E124" s="280">
        <v>4685000</v>
      </c>
    </row>
    <row r="125" spans="2:5" x14ac:dyDescent="0.25">
      <c r="B125" s="214">
        <v>122</v>
      </c>
      <c r="C125" s="279">
        <v>42754</v>
      </c>
      <c r="D125" s="231" t="s">
        <v>276</v>
      </c>
      <c r="E125" s="280">
        <v>2250000</v>
      </c>
    </row>
    <row r="126" spans="2:5" x14ac:dyDescent="0.25">
      <c r="B126" s="214">
        <v>123</v>
      </c>
      <c r="C126" s="279">
        <v>42754</v>
      </c>
      <c r="D126" s="231" t="s">
        <v>276</v>
      </c>
      <c r="E126" s="280">
        <v>2985000</v>
      </c>
    </row>
    <row r="127" spans="2:5" x14ac:dyDescent="0.25">
      <c r="B127" s="214">
        <v>124</v>
      </c>
      <c r="C127" s="279">
        <v>42754</v>
      </c>
      <c r="D127" s="231" t="s">
        <v>277</v>
      </c>
      <c r="E127" s="280">
        <v>4125000</v>
      </c>
    </row>
    <row r="128" spans="2:5" x14ac:dyDescent="0.25">
      <c r="B128" s="214">
        <v>125</v>
      </c>
      <c r="C128" s="279">
        <v>42754</v>
      </c>
      <c r="D128" s="231" t="s">
        <v>276</v>
      </c>
      <c r="E128" s="280">
        <v>6352000</v>
      </c>
    </row>
    <row r="129" spans="2:5" x14ac:dyDescent="0.25">
      <c r="B129" s="214">
        <v>126</v>
      </c>
      <c r="C129" s="279">
        <v>42754</v>
      </c>
      <c r="D129" s="231" t="s">
        <v>49</v>
      </c>
      <c r="E129" s="280">
        <v>7450000</v>
      </c>
    </row>
    <row r="130" spans="2:5" x14ac:dyDescent="0.25">
      <c r="B130" s="214">
        <v>127</v>
      </c>
      <c r="C130" s="279">
        <v>42755</v>
      </c>
      <c r="D130" s="231" t="s">
        <v>276</v>
      </c>
      <c r="E130" s="280">
        <v>6250000</v>
      </c>
    </row>
    <row r="131" spans="2:5" x14ac:dyDescent="0.25">
      <c r="B131" s="214">
        <v>128</v>
      </c>
      <c r="C131" s="279">
        <v>42755</v>
      </c>
      <c r="D131" s="231" t="s">
        <v>52</v>
      </c>
      <c r="E131" s="280">
        <v>4580000</v>
      </c>
    </row>
    <row r="132" spans="2:5" x14ac:dyDescent="0.25">
      <c r="B132" s="214">
        <v>129</v>
      </c>
      <c r="C132" s="279">
        <v>42755</v>
      </c>
      <c r="D132" s="231" t="s">
        <v>49</v>
      </c>
      <c r="E132" s="280">
        <v>2985000</v>
      </c>
    </row>
    <row r="133" spans="2:5" x14ac:dyDescent="0.25">
      <c r="B133" s="214">
        <v>130</v>
      </c>
      <c r="C133" s="279">
        <v>42755</v>
      </c>
      <c r="D133" s="231" t="s">
        <v>276</v>
      </c>
      <c r="E133" s="280">
        <v>4125000</v>
      </c>
    </row>
    <row r="134" spans="2:5" x14ac:dyDescent="0.25">
      <c r="B134" s="214">
        <v>131</v>
      </c>
      <c r="C134" s="279">
        <v>42755</v>
      </c>
      <c r="D134" s="231" t="s">
        <v>277</v>
      </c>
      <c r="E134" s="280">
        <v>6352000</v>
      </c>
    </row>
    <row r="135" spans="2:5" x14ac:dyDescent="0.25">
      <c r="B135" s="214">
        <v>132</v>
      </c>
      <c r="C135" s="279">
        <v>42755</v>
      </c>
      <c r="D135" s="231" t="s">
        <v>49</v>
      </c>
      <c r="E135" s="280">
        <v>4450000</v>
      </c>
    </row>
    <row r="136" spans="2:5" x14ac:dyDescent="0.25">
      <c r="B136" s="214">
        <v>133</v>
      </c>
      <c r="C136" s="279">
        <v>42756</v>
      </c>
      <c r="D136" s="231" t="s">
        <v>276</v>
      </c>
      <c r="E136" s="280">
        <v>8750000</v>
      </c>
    </row>
    <row r="137" spans="2:5" x14ac:dyDescent="0.25">
      <c r="B137" s="214">
        <v>134</v>
      </c>
      <c r="C137" s="279">
        <v>42756</v>
      </c>
      <c r="D137" s="231" t="s">
        <v>276</v>
      </c>
      <c r="E137" s="280">
        <v>6352000</v>
      </c>
    </row>
    <row r="138" spans="2:5" x14ac:dyDescent="0.25">
      <c r="B138" s="214">
        <v>135</v>
      </c>
      <c r="C138" s="279">
        <v>42756</v>
      </c>
      <c r="D138" s="231" t="s">
        <v>277</v>
      </c>
      <c r="E138" s="280">
        <v>3895000</v>
      </c>
    </row>
    <row r="139" spans="2:5" x14ac:dyDescent="0.25">
      <c r="B139" s="214">
        <v>136</v>
      </c>
      <c r="C139" s="279">
        <v>42756</v>
      </c>
      <c r="D139" s="231" t="s">
        <v>276</v>
      </c>
      <c r="E139" s="280">
        <v>4258500</v>
      </c>
    </row>
    <row r="140" spans="2:5" x14ac:dyDescent="0.25">
      <c r="B140" s="214">
        <v>137</v>
      </c>
      <c r="C140" s="279">
        <v>42756</v>
      </c>
      <c r="D140" s="231" t="s">
        <v>276</v>
      </c>
      <c r="E140" s="280">
        <v>4450000</v>
      </c>
    </row>
    <row r="141" spans="2:5" x14ac:dyDescent="0.25">
      <c r="B141" s="214">
        <v>138</v>
      </c>
      <c r="C141" s="279">
        <v>42756</v>
      </c>
      <c r="D141" s="231" t="s">
        <v>277</v>
      </c>
      <c r="E141" s="280">
        <v>4125000</v>
      </c>
    </row>
    <row r="142" spans="2:5" x14ac:dyDescent="0.25">
      <c r="B142" s="214">
        <v>139</v>
      </c>
      <c r="C142" s="279">
        <v>42756</v>
      </c>
      <c r="D142" s="231" t="s">
        <v>276</v>
      </c>
      <c r="E142" s="280">
        <v>6352000</v>
      </c>
    </row>
    <row r="143" spans="2:5" x14ac:dyDescent="0.25">
      <c r="B143" s="214">
        <v>140</v>
      </c>
      <c r="C143" s="279">
        <v>42757</v>
      </c>
      <c r="D143" s="231" t="s">
        <v>277</v>
      </c>
      <c r="E143" s="280">
        <v>4450000</v>
      </c>
    </row>
    <row r="144" spans="2:5" x14ac:dyDescent="0.25">
      <c r="B144" s="214">
        <v>141</v>
      </c>
      <c r="C144" s="279">
        <v>42757</v>
      </c>
      <c r="D144" s="231" t="s">
        <v>277</v>
      </c>
      <c r="E144" s="280">
        <v>8750000</v>
      </c>
    </row>
    <row r="145" spans="2:5" x14ac:dyDescent="0.25">
      <c r="B145" s="214">
        <v>142</v>
      </c>
      <c r="C145" s="279">
        <v>42757</v>
      </c>
      <c r="D145" s="231" t="s">
        <v>52</v>
      </c>
      <c r="E145" s="280">
        <v>6352000</v>
      </c>
    </row>
    <row r="146" spans="2:5" x14ac:dyDescent="0.25">
      <c r="B146" s="214">
        <v>143</v>
      </c>
      <c r="C146" s="279">
        <v>42757</v>
      </c>
      <c r="D146" s="231" t="s">
        <v>49</v>
      </c>
      <c r="E146" s="280">
        <v>3895000</v>
      </c>
    </row>
    <row r="147" spans="2:5" x14ac:dyDescent="0.25">
      <c r="B147" s="214">
        <v>144</v>
      </c>
      <c r="C147" s="279">
        <v>42757</v>
      </c>
      <c r="D147" s="231" t="s">
        <v>276</v>
      </c>
      <c r="E147" s="280">
        <v>4258500</v>
      </c>
    </row>
    <row r="148" spans="2:5" x14ac:dyDescent="0.25">
      <c r="B148" s="214">
        <v>145</v>
      </c>
      <c r="C148" s="279">
        <v>42757</v>
      </c>
      <c r="D148" s="231" t="s">
        <v>52</v>
      </c>
      <c r="E148" s="280">
        <v>4450000</v>
      </c>
    </row>
    <row r="149" spans="2:5" x14ac:dyDescent="0.25">
      <c r="B149" s="214">
        <v>146</v>
      </c>
      <c r="C149" s="279">
        <v>42757</v>
      </c>
      <c r="D149" s="231" t="s">
        <v>49</v>
      </c>
      <c r="E149" s="280">
        <v>4685000</v>
      </c>
    </row>
    <row r="150" spans="2:5" x14ac:dyDescent="0.25">
      <c r="B150" s="214">
        <v>147</v>
      </c>
      <c r="C150" s="279">
        <v>42758</v>
      </c>
      <c r="D150" s="231" t="s">
        <v>276</v>
      </c>
      <c r="E150" s="280">
        <v>2250000</v>
      </c>
    </row>
    <row r="151" spans="2:5" x14ac:dyDescent="0.25">
      <c r="B151" s="214">
        <v>148</v>
      </c>
      <c r="C151" s="279">
        <v>42758</v>
      </c>
      <c r="D151" s="231" t="s">
        <v>276</v>
      </c>
      <c r="E151" s="280">
        <v>7450000</v>
      </c>
    </row>
    <row r="152" spans="2:5" x14ac:dyDescent="0.25">
      <c r="B152" s="214">
        <v>149</v>
      </c>
      <c r="C152" s="279">
        <v>42758</v>
      </c>
      <c r="D152" s="231" t="s">
        <v>277</v>
      </c>
      <c r="E152" s="280">
        <v>6250000</v>
      </c>
    </row>
    <row r="153" spans="2:5" x14ac:dyDescent="0.25">
      <c r="B153" s="214">
        <v>150</v>
      </c>
      <c r="C153" s="279">
        <v>42758</v>
      </c>
      <c r="D153" s="231" t="s">
        <v>276</v>
      </c>
      <c r="E153" s="280">
        <v>4580000</v>
      </c>
    </row>
    <row r="154" spans="2:5" x14ac:dyDescent="0.25">
      <c r="B154" s="214">
        <v>151</v>
      </c>
      <c r="C154" s="279">
        <v>42758</v>
      </c>
      <c r="D154" s="231" t="s">
        <v>277</v>
      </c>
      <c r="E154" s="280">
        <v>2985000</v>
      </c>
    </row>
    <row r="155" spans="2:5" x14ac:dyDescent="0.25">
      <c r="B155" s="214">
        <v>152</v>
      </c>
      <c r="C155" s="279">
        <v>42758</v>
      </c>
      <c r="D155" s="231" t="s">
        <v>276</v>
      </c>
      <c r="E155" s="280">
        <v>4125000</v>
      </c>
    </row>
    <row r="156" spans="2:5" x14ac:dyDescent="0.25">
      <c r="B156" s="214">
        <v>153</v>
      </c>
      <c r="C156" s="279">
        <v>42759</v>
      </c>
      <c r="D156" s="231" t="s">
        <v>276</v>
      </c>
      <c r="E156" s="280">
        <v>6352000</v>
      </c>
    </row>
    <row r="157" spans="2:5" x14ac:dyDescent="0.25">
      <c r="B157" s="214">
        <v>154</v>
      </c>
      <c r="C157" s="279">
        <v>42759</v>
      </c>
      <c r="D157" s="231" t="s">
        <v>277</v>
      </c>
      <c r="E157" s="280">
        <v>4450000</v>
      </c>
    </row>
    <row r="158" spans="2:5" x14ac:dyDescent="0.25">
      <c r="B158" s="214">
        <v>155</v>
      </c>
      <c r="C158" s="279">
        <v>42759</v>
      </c>
      <c r="D158" s="231" t="s">
        <v>277</v>
      </c>
      <c r="E158" s="280">
        <v>8750000</v>
      </c>
    </row>
    <row r="159" spans="2:5" x14ac:dyDescent="0.25">
      <c r="B159" s="214">
        <v>156</v>
      </c>
      <c r="C159" s="279">
        <v>42759</v>
      </c>
      <c r="D159" s="231" t="s">
        <v>52</v>
      </c>
      <c r="E159" s="280">
        <v>6352000</v>
      </c>
    </row>
    <row r="160" spans="2:5" x14ac:dyDescent="0.25">
      <c r="B160" s="214">
        <v>157</v>
      </c>
      <c r="C160" s="279">
        <v>42759</v>
      </c>
      <c r="D160" s="231" t="s">
        <v>49</v>
      </c>
      <c r="E160" s="280">
        <v>3895000</v>
      </c>
    </row>
    <row r="161" spans="2:5" x14ac:dyDescent="0.25">
      <c r="B161" s="214">
        <v>158</v>
      </c>
      <c r="C161" s="279">
        <v>42759</v>
      </c>
      <c r="D161" s="231" t="s">
        <v>276</v>
      </c>
      <c r="E161" s="280">
        <v>6352000</v>
      </c>
    </row>
    <row r="162" spans="2:5" x14ac:dyDescent="0.25">
      <c r="B162" s="214">
        <v>159</v>
      </c>
      <c r="C162" s="279">
        <v>42759</v>
      </c>
      <c r="D162" s="231" t="s">
        <v>52</v>
      </c>
      <c r="E162" s="280">
        <v>3895000</v>
      </c>
    </row>
    <row r="163" spans="2:5" x14ac:dyDescent="0.25">
      <c r="B163" s="214">
        <v>160</v>
      </c>
      <c r="C163" s="279">
        <v>42759</v>
      </c>
      <c r="D163" s="231" t="s">
        <v>49</v>
      </c>
      <c r="E163" s="280">
        <v>4258500</v>
      </c>
    </row>
    <row r="164" spans="2:5" x14ac:dyDescent="0.25">
      <c r="B164" s="214">
        <v>161</v>
      </c>
      <c r="C164" s="279">
        <v>42759</v>
      </c>
      <c r="D164" s="231" t="s">
        <v>52</v>
      </c>
      <c r="E164" s="280">
        <v>4450000</v>
      </c>
    </row>
    <row r="165" spans="2:5" x14ac:dyDescent="0.25">
      <c r="B165" s="214">
        <v>162</v>
      </c>
      <c r="C165" s="279">
        <v>42760</v>
      </c>
      <c r="D165" s="231" t="s">
        <v>49</v>
      </c>
      <c r="E165" s="280">
        <v>4125000</v>
      </c>
    </row>
    <row r="166" spans="2:5" x14ac:dyDescent="0.25">
      <c r="B166" s="214">
        <v>163</v>
      </c>
      <c r="C166" s="279">
        <v>42760</v>
      </c>
      <c r="D166" s="231" t="s">
        <v>277</v>
      </c>
      <c r="E166" s="280">
        <v>6352000</v>
      </c>
    </row>
    <row r="167" spans="2:5" x14ac:dyDescent="0.25">
      <c r="B167" s="214">
        <v>164</v>
      </c>
      <c r="C167" s="279">
        <v>42760</v>
      </c>
      <c r="D167" s="231" t="s">
        <v>276</v>
      </c>
      <c r="E167" s="280">
        <v>4450000</v>
      </c>
    </row>
    <row r="168" spans="2:5" x14ac:dyDescent="0.25">
      <c r="B168" s="214">
        <v>165</v>
      </c>
      <c r="C168" s="279">
        <v>42760</v>
      </c>
      <c r="D168" s="231" t="s">
        <v>276</v>
      </c>
      <c r="E168" s="280">
        <v>8750000</v>
      </c>
    </row>
    <row r="169" spans="2:5" x14ac:dyDescent="0.25">
      <c r="B169" s="214">
        <v>166</v>
      </c>
      <c r="C169" s="279">
        <v>42760</v>
      </c>
      <c r="D169" s="231" t="s">
        <v>277</v>
      </c>
      <c r="E169" s="280">
        <v>6352000</v>
      </c>
    </row>
    <row r="170" spans="2:5" x14ac:dyDescent="0.25">
      <c r="B170" s="214">
        <v>167</v>
      </c>
      <c r="C170" s="279">
        <v>42760</v>
      </c>
      <c r="D170" s="231" t="s">
        <v>277</v>
      </c>
      <c r="E170" s="280">
        <v>4258500</v>
      </c>
    </row>
    <row r="171" spans="2:5" x14ac:dyDescent="0.25">
      <c r="B171" s="214">
        <v>168</v>
      </c>
      <c r="C171" s="279">
        <v>42761</v>
      </c>
      <c r="D171" s="231" t="s">
        <v>52</v>
      </c>
      <c r="E171" s="280">
        <v>4450000</v>
      </c>
    </row>
    <row r="172" spans="2:5" x14ac:dyDescent="0.25">
      <c r="B172" s="214">
        <v>169</v>
      </c>
      <c r="C172" s="279">
        <v>42761</v>
      </c>
      <c r="D172" s="231" t="s">
        <v>276</v>
      </c>
      <c r="E172" s="280">
        <v>4685000</v>
      </c>
    </row>
    <row r="173" spans="2:5" x14ac:dyDescent="0.25">
      <c r="B173" s="214">
        <v>170</v>
      </c>
      <c r="C173" s="279">
        <v>42761</v>
      </c>
      <c r="D173" s="231" t="s">
        <v>49</v>
      </c>
      <c r="E173" s="280">
        <v>2250000</v>
      </c>
    </row>
    <row r="174" spans="2:5" x14ac:dyDescent="0.25">
      <c r="B174" s="214">
        <v>171</v>
      </c>
      <c r="C174" s="279">
        <v>42761</v>
      </c>
      <c r="D174" s="231" t="s">
        <v>276</v>
      </c>
      <c r="E174" s="280">
        <v>7450000</v>
      </c>
    </row>
    <row r="175" spans="2:5" x14ac:dyDescent="0.25">
      <c r="B175" s="214">
        <v>172</v>
      </c>
      <c r="C175" s="279">
        <v>42761</v>
      </c>
      <c r="D175" s="231" t="s">
        <v>52</v>
      </c>
      <c r="E175" s="280">
        <v>6250000</v>
      </c>
    </row>
    <row r="176" spans="2:5" x14ac:dyDescent="0.25">
      <c r="B176" s="214">
        <v>173</v>
      </c>
      <c r="C176" s="279">
        <v>42761</v>
      </c>
      <c r="D176" s="231" t="s">
        <v>49</v>
      </c>
      <c r="E176" s="280">
        <v>4580000</v>
      </c>
    </row>
    <row r="177" spans="2:5" x14ac:dyDescent="0.25">
      <c r="B177" s="214">
        <v>174</v>
      </c>
      <c r="C177" s="279">
        <v>42761</v>
      </c>
      <c r="D177" s="231" t="s">
        <v>276</v>
      </c>
      <c r="E177" s="280">
        <v>2985000</v>
      </c>
    </row>
    <row r="178" spans="2:5" x14ac:dyDescent="0.25">
      <c r="B178" s="214">
        <v>175</v>
      </c>
      <c r="C178" s="279">
        <v>42761</v>
      </c>
      <c r="D178" s="231" t="s">
        <v>277</v>
      </c>
      <c r="E178" s="280">
        <v>4125000</v>
      </c>
    </row>
    <row r="179" spans="2:5" x14ac:dyDescent="0.25">
      <c r="B179" s="214">
        <v>176</v>
      </c>
      <c r="C179" s="279">
        <v>42761</v>
      </c>
      <c r="D179" s="231" t="s">
        <v>276</v>
      </c>
      <c r="E179" s="280">
        <v>6352000</v>
      </c>
    </row>
    <row r="180" spans="2:5" x14ac:dyDescent="0.25">
      <c r="B180" s="214">
        <v>177</v>
      </c>
      <c r="C180" s="279">
        <v>42761</v>
      </c>
      <c r="D180" s="231" t="s">
        <v>276</v>
      </c>
      <c r="E180" s="280">
        <v>5785000</v>
      </c>
    </row>
    <row r="181" spans="2:5" x14ac:dyDescent="0.25">
      <c r="B181" s="214">
        <v>178</v>
      </c>
      <c r="C181" s="279">
        <v>42762</v>
      </c>
      <c r="D181" s="231" t="s">
        <v>277</v>
      </c>
      <c r="E181" s="280">
        <v>5450000</v>
      </c>
    </row>
    <row r="182" spans="2:5" x14ac:dyDescent="0.25">
      <c r="B182" s="214">
        <v>179</v>
      </c>
      <c r="C182" s="279">
        <v>42762</v>
      </c>
      <c r="D182" s="231" t="s">
        <v>277</v>
      </c>
      <c r="E182" s="280">
        <v>9850000</v>
      </c>
    </row>
    <row r="183" spans="2:5" x14ac:dyDescent="0.25">
      <c r="B183" s="214">
        <v>180</v>
      </c>
      <c r="C183" s="279">
        <v>42762</v>
      </c>
      <c r="D183" s="231" t="s">
        <v>52</v>
      </c>
      <c r="E183" s="280">
        <v>4258500</v>
      </c>
    </row>
    <row r="184" spans="2:5" x14ac:dyDescent="0.25">
      <c r="B184" s="214">
        <v>181</v>
      </c>
      <c r="C184" s="279">
        <v>42762</v>
      </c>
      <c r="D184" s="231" t="s">
        <v>49</v>
      </c>
      <c r="E184" s="280">
        <v>4450000</v>
      </c>
    </row>
    <row r="185" spans="2:5" x14ac:dyDescent="0.25">
      <c r="B185" s="214">
        <v>182</v>
      </c>
      <c r="C185" s="279">
        <v>42762</v>
      </c>
      <c r="D185" s="231" t="s">
        <v>276</v>
      </c>
      <c r="E185" s="280">
        <v>4685000</v>
      </c>
    </row>
    <row r="186" spans="2:5" x14ac:dyDescent="0.25">
      <c r="B186" s="214">
        <v>183</v>
      </c>
      <c r="C186" s="279">
        <v>42763</v>
      </c>
      <c r="D186" s="231" t="s">
        <v>276</v>
      </c>
      <c r="E186" s="280">
        <v>2250000</v>
      </c>
    </row>
    <row r="187" spans="2:5" x14ac:dyDescent="0.25">
      <c r="B187" s="214">
        <v>184</v>
      </c>
      <c r="C187" s="279">
        <v>42763</v>
      </c>
      <c r="D187" s="231" t="s">
        <v>277</v>
      </c>
      <c r="E187" s="280">
        <v>7450000</v>
      </c>
    </row>
    <row r="188" spans="2:5" x14ac:dyDescent="0.25">
      <c r="B188" s="214">
        <v>185</v>
      </c>
      <c r="C188" s="279">
        <v>42763</v>
      </c>
      <c r="D188" s="231" t="s">
        <v>277</v>
      </c>
      <c r="E188" s="280">
        <v>6250000</v>
      </c>
    </row>
    <row r="189" spans="2:5" x14ac:dyDescent="0.25">
      <c r="B189" s="214">
        <v>186</v>
      </c>
      <c r="C189" s="279">
        <v>42763</v>
      </c>
      <c r="D189" s="231" t="s">
        <v>52</v>
      </c>
      <c r="E189" s="280">
        <v>4580000</v>
      </c>
    </row>
    <row r="190" spans="2:5" x14ac:dyDescent="0.25">
      <c r="B190" s="214">
        <v>187</v>
      </c>
      <c r="C190" s="279">
        <v>42764</v>
      </c>
      <c r="D190" s="231" t="s">
        <v>276</v>
      </c>
      <c r="E190" s="280">
        <v>2985000</v>
      </c>
    </row>
    <row r="191" spans="2:5" x14ac:dyDescent="0.25">
      <c r="B191" s="214">
        <v>188</v>
      </c>
      <c r="C191" s="279">
        <v>42764</v>
      </c>
      <c r="D191" s="231" t="s">
        <v>49</v>
      </c>
      <c r="E191" s="280">
        <v>4125000</v>
      </c>
    </row>
    <row r="192" spans="2:5" x14ac:dyDescent="0.25">
      <c r="B192" s="214">
        <v>189</v>
      </c>
      <c r="C192" s="279">
        <v>42764</v>
      </c>
      <c r="D192" s="231" t="s">
        <v>276</v>
      </c>
      <c r="E192" s="280">
        <v>4258500</v>
      </c>
    </row>
    <row r="193" spans="2:5" x14ac:dyDescent="0.25">
      <c r="B193" s="214">
        <v>190</v>
      </c>
      <c r="C193" s="279">
        <v>42764</v>
      </c>
      <c r="D193" s="231" t="s">
        <v>277</v>
      </c>
      <c r="E193" s="280">
        <v>4450000</v>
      </c>
    </row>
    <row r="194" spans="2:5" x14ac:dyDescent="0.25">
      <c r="B194" s="214">
        <v>191</v>
      </c>
      <c r="C194" s="279">
        <v>42764</v>
      </c>
      <c r="D194" s="231" t="s">
        <v>277</v>
      </c>
      <c r="E194" s="280">
        <v>7450000</v>
      </c>
    </row>
    <row r="195" spans="2:5" x14ac:dyDescent="0.25">
      <c r="B195" s="214">
        <v>192</v>
      </c>
      <c r="C195" s="279">
        <v>42764</v>
      </c>
      <c r="D195" s="231" t="s">
        <v>52</v>
      </c>
      <c r="E195" s="280">
        <v>6250000</v>
      </c>
    </row>
    <row r="196" spans="2:5" x14ac:dyDescent="0.25">
      <c r="B196" s="214">
        <v>193</v>
      </c>
      <c r="C196" s="279">
        <v>42765</v>
      </c>
      <c r="D196" s="231" t="s">
        <v>49</v>
      </c>
      <c r="E196" s="280">
        <v>4580000</v>
      </c>
    </row>
    <row r="197" spans="2:5" x14ac:dyDescent="0.25">
      <c r="B197" s="214">
        <v>194</v>
      </c>
      <c r="C197" s="279">
        <v>42765</v>
      </c>
      <c r="D197" s="231" t="s">
        <v>276</v>
      </c>
      <c r="E197" s="280">
        <v>2985000</v>
      </c>
    </row>
    <row r="198" spans="2:5" x14ac:dyDescent="0.25">
      <c r="B198" s="214">
        <v>195</v>
      </c>
      <c r="C198" s="279">
        <v>42765</v>
      </c>
      <c r="D198" s="231" t="s">
        <v>276</v>
      </c>
      <c r="E198" s="280">
        <v>4125000</v>
      </c>
    </row>
    <row r="199" spans="2:5" x14ac:dyDescent="0.25">
      <c r="B199" s="214">
        <v>196</v>
      </c>
      <c r="C199" s="279">
        <v>42765</v>
      </c>
      <c r="D199" s="231" t="s">
        <v>277</v>
      </c>
      <c r="E199" s="280">
        <v>6352000</v>
      </c>
    </row>
    <row r="200" spans="2:5" x14ac:dyDescent="0.25">
      <c r="B200" s="214">
        <v>197</v>
      </c>
      <c r="C200" s="279">
        <v>42766</v>
      </c>
      <c r="D200" s="231" t="s">
        <v>276</v>
      </c>
      <c r="E200" s="280">
        <v>4450000</v>
      </c>
    </row>
    <row r="201" spans="2:5" x14ac:dyDescent="0.25">
      <c r="B201" s="214">
        <v>198</v>
      </c>
      <c r="C201" s="279">
        <v>42766</v>
      </c>
      <c r="D201" s="231" t="s">
        <v>277</v>
      </c>
      <c r="E201" s="280">
        <v>8750000</v>
      </c>
    </row>
    <row r="202" spans="2:5" x14ac:dyDescent="0.25">
      <c r="B202" s="214">
        <v>199</v>
      </c>
      <c r="C202" s="279">
        <v>42766</v>
      </c>
      <c r="D202" s="231" t="s">
        <v>52</v>
      </c>
      <c r="E202" s="280">
        <v>6352000</v>
      </c>
    </row>
    <row r="203" spans="2:5" x14ac:dyDescent="0.25">
      <c r="B203" s="209">
        <v>200</v>
      </c>
      <c r="C203" s="285">
        <v>42766</v>
      </c>
      <c r="D203" s="239" t="s">
        <v>49</v>
      </c>
      <c r="E203" s="286">
        <v>3895000</v>
      </c>
    </row>
    <row r="204" spans="2:5" x14ac:dyDescent="0.25">
      <c r="B204" s="631" t="s">
        <v>10</v>
      </c>
      <c r="C204" s="631"/>
      <c r="D204" s="631"/>
      <c r="E204" s="287">
        <f>SUM(E4:E203)</f>
        <v>1030721500</v>
      </c>
    </row>
    <row r="205" spans="2:5" ht="19.5" customHeight="1" x14ac:dyDescent="0.25">
      <c r="E205" s="288"/>
    </row>
    <row r="206" spans="2:5" x14ac:dyDescent="0.25">
      <c r="E206" s="288"/>
    </row>
    <row r="207" spans="2:5" x14ac:dyDescent="0.25">
      <c r="E207" s="288"/>
    </row>
    <row r="208" spans="2:5" x14ac:dyDescent="0.25">
      <c r="E208" s="288"/>
    </row>
    <row r="209" spans="5:5" x14ac:dyDescent="0.25">
      <c r="E209" s="288"/>
    </row>
    <row r="210" spans="5:5" x14ac:dyDescent="0.25">
      <c r="E210" s="288"/>
    </row>
    <row r="211" spans="5:5" x14ac:dyDescent="0.25">
      <c r="E211" s="288"/>
    </row>
    <row r="212" spans="5:5" x14ac:dyDescent="0.25">
      <c r="E212" s="288"/>
    </row>
    <row r="213" spans="5:5" x14ac:dyDescent="0.25">
      <c r="E213" s="288"/>
    </row>
    <row r="214" spans="5:5" x14ac:dyDescent="0.25">
      <c r="E214" s="288"/>
    </row>
    <row r="215" spans="5:5" x14ac:dyDescent="0.25">
      <c r="E215" s="288"/>
    </row>
    <row r="216" spans="5:5" x14ac:dyDescent="0.25">
      <c r="E216" s="288"/>
    </row>
    <row r="217" spans="5:5" x14ac:dyDescent="0.25">
      <c r="E217" s="288"/>
    </row>
    <row r="218" spans="5:5" x14ac:dyDescent="0.25">
      <c r="E218" s="288"/>
    </row>
    <row r="219" spans="5:5" x14ac:dyDescent="0.25">
      <c r="E219" s="288"/>
    </row>
    <row r="220" spans="5:5" x14ac:dyDescent="0.25">
      <c r="E220" s="288"/>
    </row>
    <row r="221" spans="5:5" x14ac:dyDescent="0.25">
      <c r="E221" s="288"/>
    </row>
    <row r="222" spans="5:5" x14ac:dyDescent="0.25">
      <c r="E222" s="288"/>
    </row>
    <row r="223" spans="5:5" x14ac:dyDescent="0.25">
      <c r="E223" s="288"/>
    </row>
    <row r="224" spans="5:5" x14ac:dyDescent="0.25">
      <c r="E224" s="288"/>
    </row>
    <row r="225" spans="5:5" x14ac:dyDescent="0.25">
      <c r="E225" s="288"/>
    </row>
    <row r="226" spans="5:5" x14ac:dyDescent="0.25">
      <c r="E226" s="288"/>
    </row>
    <row r="227" spans="5:5" x14ac:dyDescent="0.25">
      <c r="E227" s="288"/>
    </row>
    <row r="228" spans="5:5" x14ac:dyDescent="0.25">
      <c r="E228" s="288"/>
    </row>
    <row r="229" spans="5:5" x14ac:dyDescent="0.25">
      <c r="E229" s="288"/>
    </row>
    <row r="230" spans="5:5" x14ac:dyDescent="0.25">
      <c r="E230" s="288"/>
    </row>
    <row r="231" spans="5:5" x14ac:dyDescent="0.25">
      <c r="E231" s="288"/>
    </row>
    <row r="232" spans="5:5" x14ac:dyDescent="0.25">
      <c r="E232" s="288"/>
    </row>
    <row r="233" spans="5:5" x14ac:dyDescent="0.25">
      <c r="E233" s="288"/>
    </row>
    <row r="234" spans="5:5" x14ac:dyDescent="0.25">
      <c r="E234" s="288"/>
    </row>
    <row r="235" spans="5:5" x14ac:dyDescent="0.25">
      <c r="E235" s="288"/>
    </row>
    <row r="236" spans="5:5" x14ac:dyDescent="0.25">
      <c r="E236" s="288"/>
    </row>
    <row r="237" spans="5:5" x14ac:dyDescent="0.25">
      <c r="E237" s="288"/>
    </row>
    <row r="238" spans="5:5" x14ac:dyDescent="0.25">
      <c r="E238" s="288"/>
    </row>
    <row r="239" spans="5:5" x14ac:dyDescent="0.25">
      <c r="E239" s="288"/>
    </row>
    <row r="240" spans="5:5" x14ac:dyDescent="0.25">
      <c r="E240" s="288"/>
    </row>
    <row r="241" spans="5:5" x14ac:dyDescent="0.25">
      <c r="E241" s="288"/>
    </row>
    <row r="242" spans="5:5" x14ac:dyDescent="0.25">
      <c r="E242" s="288"/>
    </row>
    <row r="243" spans="5:5" x14ac:dyDescent="0.25">
      <c r="E243" s="288"/>
    </row>
    <row r="244" spans="5:5" x14ac:dyDescent="0.25">
      <c r="E244" s="288"/>
    </row>
    <row r="245" spans="5:5" x14ac:dyDescent="0.25">
      <c r="E245" s="288"/>
    </row>
    <row r="246" spans="5:5" x14ac:dyDescent="0.25">
      <c r="E246" s="288"/>
    </row>
    <row r="247" spans="5:5" x14ac:dyDescent="0.25">
      <c r="E247" s="288"/>
    </row>
    <row r="248" spans="5:5" x14ac:dyDescent="0.25">
      <c r="E248" s="288"/>
    </row>
    <row r="249" spans="5:5" x14ac:dyDescent="0.25">
      <c r="E249" s="288"/>
    </row>
    <row r="250" spans="5:5" x14ac:dyDescent="0.25">
      <c r="E250" s="288"/>
    </row>
    <row r="251" spans="5:5" x14ac:dyDescent="0.25">
      <c r="E251" s="288"/>
    </row>
    <row r="252" spans="5:5" x14ac:dyDescent="0.25">
      <c r="E252" s="288"/>
    </row>
    <row r="253" spans="5:5" x14ac:dyDescent="0.25">
      <c r="E253" s="288"/>
    </row>
    <row r="254" spans="5:5" x14ac:dyDescent="0.25">
      <c r="E254" s="288"/>
    </row>
    <row r="255" spans="5:5" x14ac:dyDescent="0.25">
      <c r="E255" s="288"/>
    </row>
    <row r="256" spans="5:5" x14ac:dyDescent="0.25">
      <c r="E256" s="288"/>
    </row>
    <row r="257" spans="5:5" x14ac:dyDescent="0.25">
      <c r="E257" s="288"/>
    </row>
    <row r="258" spans="5:5" x14ac:dyDescent="0.25">
      <c r="E258" s="288"/>
    </row>
    <row r="259" spans="5:5" x14ac:dyDescent="0.25">
      <c r="E259" s="288"/>
    </row>
    <row r="260" spans="5:5" x14ac:dyDescent="0.25">
      <c r="E260" s="288"/>
    </row>
    <row r="261" spans="5:5" x14ac:dyDescent="0.25">
      <c r="E261" s="288"/>
    </row>
    <row r="262" spans="5:5" x14ac:dyDescent="0.25">
      <c r="E262" s="288"/>
    </row>
    <row r="263" spans="5:5" x14ac:dyDescent="0.25">
      <c r="E263" s="288"/>
    </row>
    <row r="264" spans="5:5" x14ac:dyDescent="0.25">
      <c r="E264" s="288"/>
    </row>
    <row r="265" spans="5:5" x14ac:dyDescent="0.25">
      <c r="E265" s="288"/>
    </row>
    <row r="266" spans="5:5" x14ac:dyDescent="0.25">
      <c r="E266" s="288"/>
    </row>
    <row r="267" spans="5:5" x14ac:dyDescent="0.25">
      <c r="E267" s="288"/>
    </row>
    <row r="268" spans="5:5" x14ac:dyDescent="0.25">
      <c r="E268" s="288"/>
    </row>
    <row r="269" spans="5:5" x14ac:dyDescent="0.25">
      <c r="E269" s="288"/>
    </row>
    <row r="270" spans="5:5" x14ac:dyDescent="0.25">
      <c r="E270" s="288"/>
    </row>
    <row r="271" spans="5:5" x14ac:dyDescent="0.25">
      <c r="E271" s="288"/>
    </row>
    <row r="272" spans="5:5" x14ac:dyDescent="0.25">
      <c r="E272" s="288"/>
    </row>
    <row r="273" spans="5:5" x14ac:dyDescent="0.25">
      <c r="E273" s="288"/>
    </row>
    <row r="274" spans="5:5" x14ac:dyDescent="0.25">
      <c r="E274" s="288"/>
    </row>
    <row r="275" spans="5:5" x14ac:dyDescent="0.25">
      <c r="E275" s="288"/>
    </row>
    <row r="276" spans="5:5" x14ac:dyDescent="0.25">
      <c r="E276" s="288"/>
    </row>
    <row r="277" spans="5:5" x14ac:dyDescent="0.25">
      <c r="E277" s="288"/>
    </row>
    <row r="278" spans="5:5" x14ac:dyDescent="0.25">
      <c r="E278" s="288"/>
    </row>
    <row r="279" spans="5:5" x14ac:dyDescent="0.25">
      <c r="E279" s="288"/>
    </row>
    <row r="280" spans="5:5" x14ac:dyDescent="0.25">
      <c r="E280" s="288"/>
    </row>
    <row r="281" spans="5:5" x14ac:dyDescent="0.25">
      <c r="E281" s="288"/>
    </row>
    <row r="282" spans="5:5" x14ac:dyDescent="0.25">
      <c r="E282" s="288"/>
    </row>
    <row r="283" spans="5:5" x14ac:dyDescent="0.25">
      <c r="E283" s="288"/>
    </row>
    <row r="284" spans="5:5" x14ac:dyDescent="0.25">
      <c r="E284" s="288"/>
    </row>
    <row r="285" spans="5:5" x14ac:dyDescent="0.25">
      <c r="E285" s="288"/>
    </row>
    <row r="286" spans="5:5" x14ac:dyDescent="0.25">
      <c r="E286" s="288"/>
    </row>
    <row r="287" spans="5:5" x14ac:dyDescent="0.25">
      <c r="E287" s="288"/>
    </row>
    <row r="288" spans="5:5" x14ac:dyDescent="0.25">
      <c r="E288" s="288"/>
    </row>
    <row r="289" spans="5:5" x14ac:dyDescent="0.25">
      <c r="E289" s="288"/>
    </row>
    <row r="290" spans="5:5" x14ac:dyDescent="0.25">
      <c r="E290" s="288"/>
    </row>
    <row r="291" spans="5:5" x14ac:dyDescent="0.25">
      <c r="E291" s="288"/>
    </row>
    <row r="292" spans="5:5" x14ac:dyDescent="0.25">
      <c r="E292" s="288"/>
    </row>
    <row r="293" spans="5:5" x14ac:dyDescent="0.25">
      <c r="E293" s="288"/>
    </row>
    <row r="294" spans="5:5" x14ac:dyDescent="0.25">
      <c r="E294" s="288"/>
    </row>
    <row r="295" spans="5:5" x14ac:dyDescent="0.25">
      <c r="E295" s="288"/>
    </row>
    <row r="296" spans="5:5" x14ac:dyDescent="0.25">
      <c r="E296" s="288"/>
    </row>
    <row r="297" spans="5:5" x14ac:dyDescent="0.25">
      <c r="E297" s="288"/>
    </row>
    <row r="298" spans="5:5" x14ac:dyDescent="0.25">
      <c r="E298" s="288"/>
    </row>
    <row r="299" spans="5:5" x14ac:dyDescent="0.25">
      <c r="E299" s="288"/>
    </row>
    <row r="300" spans="5:5" x14ac:dyDescent="0.25">
      <c r="E300" s="288"/>
    </row>
    <row r="301" spans="5:5" x14ac:dyDescent="0.25">
      <c r="E301" s="288"/>
    </row>
    <row r="302" spans="5:5" x14ac:dyDescent="0.25">
      <c r="E302" s="288"/>
    </row>
    <row r="303" spans="5:5" x14ac:dyDescent="0.25">
      <c r="E303" s="288"/>
    </row>
    <row r="304" spans="5:5" x14ac:dyDescent="0.25">
      <c r="E304" s="288"/>
    </row>
    <row r="305" spans="5:5" x14ac:dyDescent="0.25">
      <c r="E305" s="288"/>
    </row>
    <row r="306" spans="5:5" x14ac:dyDescent="0.25">
      <c r="E306" s="288"/>
    </row>
    <row r="307" spans="5:5" x14ac:dyDescent="0.25">
      <c r="E307" s="288"/>
    </row>
    <row r="308" spans="5:5" x14ac:dyDescent="0.25">
      <c r="E308" s="288"/>
    </row>
    <row r="309" spans="5:5" x14ac:dyDescent="0.25">
      <c r="E309" s="288"/>
    </row>
    <row r="310" spans="5:5" x14ac:dyDescent="0.25">
      <c r="E310" s="288"/>
    </row>
    <row r="311" spans="5:5" x14ac:dyDescent="0.25">
      <c r="E311" s="288"/>
    </row>
    <row r="312" spans="5:5" x14ac:dyDescent="0.25">
      <c r="E312" s="288"/>
    </row>
    <row r="313" spans="5:5" x14ac:dyDescent="0.25">
      <c r="E313" s="288"/>
    </row>
    <row r="314" spans="5:5" x14ac:dyDescent="0.25">
      <c r="E314" s="288"/>
    </row>
    <row r="315" spans="5:5" x14ac:dyDescent="0.25">
      <c r="E315" s="288"/>
    </row>
    <row r="316" spans="5:5" x14ac:dyDescent="0.25">
      <c r="E316" s="288"/>
    </row>
    <row r="317" spans="5:5" x14ac:dyDescent="0.25">
      <c r="E317" s="288"/>
    </row>
    <row r="318" spans="5:5" x14ac:dyDescent="0.25">
      <c r="E318" s="288"/>
    </row>
    <row r="319" spans="5:5" x14ac:dyDescent="0.25">
      <c r="E319" s="288"/>
    </row>
    <row r="320" spans="5:5" x14ac:dyDescent="0.25">
      <c r="E320" s="288"/>
    </row>
    <row r="321" spans="5:5" x14ac:dyDescent="0.25">
      <c r="E321" s="288"/>
    </row>
    <row r="322" spans="5:5" x14ac:dyDescent="0.25">
      <c r="E322" s="288"/>
    </row>
    <row r="323" spans="5:5" x14ac:dyDescent="0.25">
      <c r="E323" s="288"/>
    </row>
    <row r="324" spans="5:5" x14ac:dyDescent="0.25">
      <c r="E324" s="288"/>
    </row>
    <row r="325" spans="5:5" x14ac:dyDescent="0.25">
      <c r="E325" s="288"/>
    </row>
    <row r="326" spans="5:5" x14ac:dyDescent="0.25">
      <c r="E326" s="288"/>
    </row>
    <row r="327" spans="5:5" x14ac:dyDescent="0.25">
      <c r="E327" s="288"/>
    </row>
    <row r="328" spans="5:5" x14ac:dyDescent="0.25">
      <c r="E328" s="288"/>
    </row>
    <row r="329" spans="5:5" x14ac:dyDescent="0.25">
      <c r="E329" s="288"/>
    </row>
    <row r="330" spans="5:5" x14ac:dyDescent="0.25">
      <c r="E330" s="288"/>
    </row>
    <row r="331" spans="5:5" x14ac:dyDescent="0.25">
      <c r="E331" s="288"/>
    </row>
  </sheetData>
  <mergeCells count="2">
    <mergeCell ref="G9:H9"/>
    <mergeCell ref="B204:D204"/>
  </mergeCells>
  <dataValidations count="1">
    <dataValidation type="list" allowBlank="1" showInputMessage="1" showErrorMessage="1" sqref="H8">
      <formula1>$L$7:$L$10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1"/>
  <sheetViews>
    <sheetView showGridLines="0" workbookViewId="0">
      <selection activeCell="F5" sqref="F5:F7"/>
    </sheetView>
  </sheetViews>
  <sheetFormatPr defaultRowHeight="15" x14ac:dyDescent="0.25"/>
  <cols>
    <col min="1" max="1" width="5.85546875" style="8" customWidth="1"/>
    <col min="2" max="2" width="16.140625" style="8" customWidth="1"/>
    <col min="3" max="3" width="14.140625" style="8" customWidth="1"/>
    <col min="4" max="4" width="4.7109375" style="8" customWidth="1"/>
    <col min="5" max="5" width="17" style="8" customWidth="1"/>
    <col min="6" max="6" width="14.42578125" style="8" customWidth="1"/>
    <col min="7" max="7" width="32.7109375" style="8" customWidth="1"/>
    <col min="8" max="8" width="5.85546875" style="8" customWidth="1"/>
    <col min="9" max="16384" width="9.140625" style="8"/>
  </cols>
  <sheetData>
    <row r="1" spans="2:7" ht="19.5" customHeight="1" x14ac:dyDescent="0.25"/>
    <row r="2" spans="2:7" ht="18.75" x14ac:dyDescent="0.25">
      <c r="B2" s="11" t="s">
        <v>75</v>
      </c>
    </row>
    <row r="3" spans="2:7" x14ac:dyDescent="0.25">
      <c r="B3" s="65" t="s">
        <v>13</v>
      </c>
      <c r="C3" s="66" t="s">
        <v>70</v>
      </c>
      <c r="E3" s="19" t="s">
        <v>13</v>
      </c>
      <c r="F3" s="67" t="s">
        <v>130</v>
      </c>
    </row>
    <row r="4" spans="2:7" x14ac:dyDescent="0.25">
      <c r="B4" s="9" t="s">
        <v>125</v>
      </c>
      <c r="C4" s="62">
        <v>150</v>
      </c>
    </row>
    <row r="5" spans="2:7" x14ac:dyDescent="0.25">
      <c r="B5" s="9" t="s">
        <v>36</v>
      </c>
      <c r="C5" s="62">
        <v>225</v>
      </c>
      <c r="E5" s="20" t="s">
        <v>34</v>
      </c>
      <c r="F5" s="63"/>
      <c r="G5" s="52" t="s">
        <v>78</v>
      </c>
    </row>
    <row r="6" spans="2:7" x14ac:dyDescent="0.25">
      <c r="B6" s="9" t="s">
        <v>126</v>
      </c>
      <c r="C6" s="62">
        <v>200</v>
      </c>
      <c r="E6" s="20" t="s">
        <v>76</v>
      </c>
      <c r="F6" s="63"/>
      <c r="G6" s="52" t="s">
        <v>79</v>
      </c>
    </row>
    <row r="7" spans="2:7" x14ac:dyDescent="0.25">
      <c r="B7" s="9" t="s">
        <v>127</v>
      </c>
      <c r="C7" s="62">
        <v>300</v>
      </c>
      <c r="E7" s="20" t="s">
        <v>77</v>
      </c>
      <c r="F7" s="63"/>
      <c r="G7" s="52" t="s">
        <v>80</v>
      </c>
    </row>
    <row r="8" spans="2:7" x14ac:dyDescent="0.25">
      <c r="B8" s="9" t="s">
        <v>128</v>
      </c>
      <c r="C8" s="62">
        <v>235</v>
      </c>
    </row>
    <row r="9" spans="2:7" x14ac:dyDescent="0.25">
      <c r="B9" s="9" t="s">
        <v>129</v>
      </c>
      <c r="C9" s="62">
        <v>220</v>
      </c>
    </row>
    <row r="10" spans="2:7" x14ac:dyDescent="0.25">
      <c r="B10" s="9" t="s">
        <v>130</v>
      </c>
      <c r="C10" s="62">
        <v>350</v>
      </c>
    </row>
    <row r="11" spans="2:7" ht="19.5" customHeight="1" x14ac:dyDescent="0.25"/>
  </sheetData>
  <dataValidations count="1">
    <dataValidation type="list" allowBlank="1" showInputMessage="1" showErrorMessage="1" sqref="F3">
      <formula1>$B$4:$B$10</formula1>
    </dataValidation>
  </dataValidations>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
  <sheetViews>
    <sheetView showGridLines="0" workbookViewId="0">
      <selection activeCell="D12" sqref="D12"/>
    </sheetView>
  </sheetViews>
  <sheetFormatPr defaultRowHeight="15" x14ac:dyDescent="0.25"/>
  <cols>
    <col min="1" max="1" width="5.85546875" style="1" customWidth="1"/>
    <col min="2" max="2" width="14.7109375" style="1" customWidth="1"/>
    <col min="3" max="5" width="12" style="1" customWidth="1"/>
    <col min="6" max="6" width="26.140625" style="1" customWidth="1"/>
    <col min="7" max="7" width="5.85546875" style="1" customWidth="1"/>
    <col min="8" max="16384" width="9.140625" style="1"/>
  </cols>
  <sheetData>
    <row r="1" spans="1:6" ht="19.5" customHeight="1" x14ac:dyDescent="0.25"/>
    <row r="2" spans="1:6" ht="18.75" x14ac:dyDescent="0.25">
      <c r="B2" s="2" t="s">
        <v>0</v>
      </c>
    </row>
    <row r="3" spans="1:6" ht="17.25" customHeight="1" x14ac:dyDescent="0.25">
      <c r="B3" s="24" t="s">
        <v>54</v>
      </c>
      <c r="C3" s="3" t="s">
        <v>55</v>
      </c>
      <c r="D3" s="3" t="s">
        <v>56</v>
      </c>
      <c r="E3" s="69" t="s">
        <v>57</v>
      </c>
    </row>
    <row r="4" spans="1:6" ht="17.25" customHeight="1" x14ac:dyDescent="0.25">
      <c r="A4" s="184">
        <v>1</v>
      </c>
      <c r="B4" s="27" t="s">
        <v>58</v>
      </c>
      <c r="C4" s="70">
        <v>358000</v>
      </c>
      <c r="D4" s="70">
        <v>422000</v>
      </c>
      <c r="E4" s="71">
        <v>512000</v>
      </c>
    </row>
    <row r="5" spans="1:6" ht="17.25" customHeight="1" x14ac:dyDescent="0.25">
      <c r="A5" s="184">
        <v>2</v>
      </c>
      <c r="B5" s="27" t="s">
        <v>59</v>
      </c>
      <c r="C5" s="70">
        <v>875000</v>
      </c>
      <c r="D5" s="70">
        <v>890000</v>
      </c>
      <c r="E5" s="71">
        <v>850000</v>
      </c>
    </row>
    <row r="6" spans="1:6" ht="17.25" customHeight="1" x14ac:dyDescent="0.25">
      <c r="A6" s="184">
        <v>3</v>
      </c>
      <c r="B6" s="27" t="s">
        <v>60</v>
      </c>
      <c r="C6" s="70">
        <v>285000</v>
      </c>
      <c r="D6" s="70">
        <v>315000</v>
      </c>
      <c r="E6" s="71">
        <v>264000</v>
      </c>
    </row>
    <row r="7" spans="1:6" ht="17.25" customHeight="1" x14ac:dyDescent="0.25">
      <c r="A7" s="184">
        <v>4</v>
      </c>
      <c r="B7" s="27" t="s">
        <v>61</v>
      </c>
      <c r="C7" s="70">
        <v>315000</v>
      </c>
      <c r="D7" s="70">
        <v>445000</v>
      </c>
      <c r="E7" s="71">
        <v>525000</v>
      </c>
    </row>
    <row r="8" spans="1:6" x14ac:dyDescent="0.25">
      <c r="A8" s="184"/>
      <c r="C8" s="22"/>
      <c r="D8" s="22"/>
      <c r="E8" s="22"/>
    </row>
    <row r="9" spans="1:6" x14ac:dyDescent="0.25">
      <c r="A9" s="184"/>
      <c r="B9" s="4" t="s">
        <v>62</v>
      </c>
    </row>
    <row r="10" spans="1:6" ht="20.25" customHeight="1" x14ac:dyDescent="0.25">
      <c r="A10" s="184"/>
      <c r="B10" s="607" t="s">
        <v>139</v>
      </c>
      <c r="C10" s="607"/>
      <c r="D10" s="607"/>
      <c r="E10" s="1">
        <v>1</v>
      </c>
      <c r="F10" s="1" t="s">
        <v>140</v>
      </c>
    </row>
    <row r="11" spans="1:6" ht="20.25" customHeight="1" x14ac:dyDescent="0.25">
      <c r="B11" s="633" t="s">
        <v>63</v>
      </c>
      <c r="C11" s="633"/>
      <c r="D11" s="198" t="str">
        <f>VLOOKUP(E11,A4:B7,2)</f>
        <v>Makanan</v>
      </c>
      <c r="E11" s="1">
        <v>2</v>
      </c>
      <c r="F11" s="199" t="s">
        <v>249</v>
      </c>
    </row>
    <row r="12" spans="1:6" x14ac:dyDescent="0.25">
      <c r="B12" s="632" t="s">
        <v>64</v>
      </c>
      <c r="C12" s="632"/>
      <c r="D12" s="72"/>
      <c r="E12" s="29" t="s">
        <v>141</v>
      </c>
    </row>
    <row r="13" spans="1:6" ht="19.5" customHeight="1" x14ac:dyDescent="0.25"/>
    <row r="14" spans="1:6" ht="18" customHeight="1" x14ac:dyDescent="0.25"/>
  </sheetData>
  <mergeCells count="3">
    <mergeCell ref="B12:C12"/>
    <mergeCell ref="B11:C11"/>
    <mergeCell ref="B10:D10"/>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6386" r:id="rId3" name="Option Button 2">
              <controlPr defaultSize="0" autoFill="0" autoLine="0" autoPict="0">
                <anchor moveWithCells="1">
                  <from>
                    <xdr:col>1</xdr:col>
                    <xdr:colOff>114300</xdr:colOff>
                    <xdr:row>9</xdr:row>
                    <xdr:rowOff>19050</xdr:rowOff>
                  </from>
                  <to>
                    <xdr:col>1</xdr:col>
                    <xdr:colOff>419100</xdr:colOff>
                    <xdr:row>9</xdr:row>
                    <xdr:rowOff>238125</xdr:rowOff>
                  </to>
                </anchor>
              </controlPr>
            </control>
          </mc:Choice>
        </mc:AlternateContent>
        <mc:AlternateContent xmlns:mc="http://schemas.openxmlformats.org/markup-compatibility/2006">
          <mc:Choice Requires="x14">
            <control shapeId="16387" r:id="rId4" name="Option Button 3">
              <controlPr defaultSize="0" autoFill="0" autoLine="0" autoPict="0">
                <anchor moveWithCells="1">
                  <from>
                    <xdr:col>1</xdr:col>
                    <xdr:colOff>923925</xdr:colOff>
                    <xdr:row>9</xdr:row>
                    <xdr:rowOff>19050</xdr:rowOff>
                  </from>
                  <to>
                    <xdr:col>2</xdr:col>
                    <xdr:colOff>247650</xdr:colOff>
                    <xdr:row>9</xdr:row>
                    <xdr:rowOff>238125</xdr:rowOff>
                  </to>
                </anchor>
              </controlPr>
            </control>
          </mc:Choice>
        </mc:AlternateContent>
        <mc:AlternateContent xmlns:mc="http://schemas.openxmlformats.org/markup-compatibility/2006">
          <mc:Choice Requires="x14">
            <control shapeId="16388" r:id="rId5" name="Option Button 4">
              <controlPr defaultSize="0" autoFill="0" autoLine="0" autoPict="0">
                <anchor moveWithCells="1">
                  <from>
                    <xdr:col>2</xdr:col>
                    <xdr:colOff>685800</xdr:colOff>
                    <xdr:row>9</xdr:row>
                    <xdr:rowOff>19050</xdr:rowOff>
                  </from>
                  <to>
                    <xdr:col>3</xdr:col>
                    <xdr:colOff>190500</xdr:colOff>
                    <xdr:row>9</xdr:row>
                    <xdr:rowOff>238125</xdr:rowOff>
                  </to>
                </anchor>
              </controlPr>
            </control>
          </mc:Choice>
        </mc:AlternateContent>
        <mc:AlternateContent xmlns:mc="http://schemas.openxmlformats.org/markup-compatibility/2006">
          <mc:Choice Requires="x14">
            <control shapeId="16389" r:id="rId6" name="Scroll Bar 5">
              <controlPr defaultSize="0" autoPict="0">
                <anchor moveWithCells="1">
                  <from>
                    <xdr:col>2</xdr:col>
                    <xdr:colOff>228600</xdr:colOff>
                    <xdr:row>10</xdr:row>
                    <xdr:rowOff>38100</xdr:rowOff>
                  </from>
                  <to>
                    <xdr:col>2</xdr:col>
                    <xdr:colOff>714375</xdr:colOff>
                    <xdr:row>10</xdr:row>
                    <xdr:rowOff>200025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6"/>
  <sheetViews>
    <sheetView showGridLines="0" workbookViewId="0">
      <selection activeCell="C4" sqref="C4:C13"/>
    </sheetView>
  </sheetViews>
  <sheetFormatPr defaultRowHeight="15" x14ac:dyDescent="0.25"/>
  <cols>
    <col min="1" max="1" width="5.85546875" style="74" customWidth="1"/>
    <col min="2" max="2" width="14.7109375" style="74" customWidth="1"/>
    <col min="3" max="3" width="18.42578125" style="74" customWidth="1"/>
    <col min="4" max="4" width="3.85546875" style="74" customWidth="1"/>
    <col min="5" max="5" width="45.85546875" style="74" customWidth="1"/>
    <col min="6" max="6" width="30" style="74" customWidth="1"/>
    <col min="7" max="7" width="5.85546875" style="74" customWidth="1"/>
    <col min="8" max="16384" width="9.140625" style="74"/>
  </cols>
  <sheetData>
    <row r="1" spans="2:5" ht="19.5" customHeight="1" x14ac:dyDescent="0.25"/>
    <row r="2" spans="2:5" ht="18.75" x14ac:dyDescent="0.25">
      <c r="B2" s="80" t="s">
        <v>131</v>
      </c>
    </row>
    <row r="3" spans="2:5" ht="18" customHeight="1" x14ac:dyDescent="0.25">
      <c r="B3" s="76" t="s">
        <v>106</v>
      </c>
      <c r="C3" s="77" t="s">
        <v>107</v>
      </c>
      <c r="E3" s="84" t="s">
        <v>143</v>
      </c>
    </row>
    <row r="4" spans="2:5" s="75" customFormat="1" ht="15.75" customHeight="1" x14ac:dyDescent="0.25">
      <c r="B4" s="78" t="s">
        <v>108</v>
      </c>
      <c r="C4" s="79">
        <v>0.95</v>
      </c>
      <c r="E4" s="82" t="s">
        <v>144</v>
      </c>
    </row>
    <row r="5" spans="2:5" s="75" customFormat="1" ht="15.75" customHeight="1" x14ac:dyDescent="0.25">
      <c r="B5" s="78" t="s">
        <v>109</v>
      </c>
      <c r="C5" s="79">
        <v>1</v>
      </c>
      <c r="E5" s="328" t="s">
        <v>146</v>
      </c>
    </row>
    <row r="6" spans="2:5" s="75" customFormat="1" ht="15.75" customHeight="1" x14ac:dyDescent="0.25">
      <c r="B6" s="78" t="s">
        <v>110</v>
      </c>
      <c r="C6" s="79">
        <v>0.75</v>
      </c>
      <c r="E6" s="329" t="s">
        <v>145</v>
      </c>
    </row>
    <row r="7" spans="2:5" s="75" customFormat="1" ht="15.75" customHeight="1" x14ac:dyDescent="0.25">
      <c r="B7" s="78" t="s">
        <v>111</v>
      </c>
      <c r="C7" s="79">
        <v>0</v>
      </c>
      <c r="E7" s="328" t="s">
        <v>368</v>
      </c>
    </row>
    <row r="8" spans="2:5" s="75" customFormat="1" ht="15.75" customHeight="1" x14ac:dyDescent="0.25">
      <c r="B8" s="78" t="s">
        <v>112</v>
      </c>
      <c r="C8" s="79">
        <v>0.2</v>
      </c>
      <c r="E8" s="83" t="s">
        <v>147</v>
      </c>
    </row>
    <row r="9" spans="2:5" s="75" customFormat="1" ht="15.75" customHeight="1" x14ac:dyDescent="0.25">
      <c r="B9" s="78" t="s">
        <v>113</v>
      </c>
      <c r="C9" s="79">
        <v>0.85</v>
      </c>
      <c r="E9" s="81"/>
    </row>
    <row r="10" spans="2:5" s="75" customFormat="1" ht="15.75" customHeight="1" x14ac:dyDescent="0.25">
      <c r="B10" s="78" t="s">
        <v>114</v>
      </c>
      <c r="C10" s="79">
        <v>1</v>
      </c>
      <c r="E10" s="81"/>
    </row>
    <row r="11" spans="2:5" s="75" customFormat="1" ht="15.75" customHeight="1" x14ac:dyDescent="0.25">
      <c r="B11" s="78" t="s">
        <v>115</v>
      </c>
      <c r="C11" s="79">
        <v>0</v>
      </c>
      <c r="E11" s="81"/>
    </row>
    <row r="12" spans="2:5" s="75" customFormat="1" ht="15.75" customHeight="1" x14ac:dyDescent="0.25">
      <c r="B12" s="78" t="s">
        <v>116</v>
      </c>
      <c r="C12" s="79">
        <v>0.8</v>
      </c>
      <c r="E12" s="81"/>
    </row>
    <row r="13" spans="2:5" s="75" customFormat="1" ht="15.75" customHeight="1" x14ac:dyDescent="0.25">
      <c r="B13" s="78" t="s">
        <v>117</v>
      </c>
      <c r="C13" s="79">
        <v>0.5</v>
      </c>
      <c r="E13" s="81"/>
    </row>
    <row r="14" spans="2:5" ht="15" customHeight="1" x14ac:dyDescent="0.25"/>
    <row r="16" spans="2:5" ht="19.5" customHeight="1" x14ac:dyDescent="0.25"/>
  </sheetData>
  <autoFilter ref="B3:C13"/>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4"/>
  <sheetViews>
    <sheetView showGridLines="0" workbookViewId="0">
      <selection activeCell="F4" sqref="F4:F23"/>
    </sheetView>
  </sheetViews>
  <sheetFormatPr defaultRowHeight="15" x14ac:dyDescent="0.25"/>
  <cols>
    <col min="1" max="1" width="5.85546875" style="74" customWidth="1"/>
    <col min="2" max="2" width="10.85546875" style="74" customWidth="1"/>
    <col min="3" max="4" width="9.140625" style="74"/>
    <col min="5" max="5" width="11.85546875" style="74" customWidth="1"/>
    <col min="6" max="6" width="15.85546875" style="74" customWidth="1"/>
    <col min="7" max="7" width="4.5703125" style="74" customWidth="1"/>
    <col min="8" max="8" width="52.85546875" style="74" customWidth="1"/>
    <col min="9" max="9" width="5.85546875" style="74" customWidth="1"/>
    <col min="10" max="16384" width="9.140625" style="74"/>
  </cols>
  <sheetData>
    <row r="1" spans="2:8" ht="19.5" customHeight="1" x14ac:dyDescent="0.25"/>
    <row r="2" spans="2:8" ht="18.75" x14ac:dyDescent="0.25">
      <c r="B2" s="80" t="s">
        <v>132</v>
      </c>
    </row>
    <row r="3" spans="2:8" x14ac:dyDescent="0.25">
      <c r="B3" s="85" t="s">
        <v>81</v>
      </c>
      <c r="C3" s="86" t="s">
        <v>82</v>
      </c>
      <c r="D3" s="86" t="s">
        <v>83</v>
      </c>
      <c r="E3" s="86" t="s">
        <v>84</v>
      </c>
      <c r="F3" s="85" t="s">
        <v>85</v>
      </c>
      <c r="H3" s="84" t="s">
        <v>143</v>
      </c>
    </row>
    <row r="4" spans="2:8" x14ac:dyDescent="0.25">
      <c r="B4" s="89" t="s">
        <v>86</v>
      </c>
      <c r="C4" s="90">
        <v>78</v>
      </c>
      <c r="D4" s="90">
        <v>72</v>
      </c>
      <c r="E4" s="91">
        <f>D4-C4</f>
        <v>-6</v>
      </c>
      <c r="F4" s="89">
        <f>E4</f>
        <v>-6</v>
      </c>
      <c r="H4" s="82" t="s">
        <v>149</v>
      </c>
    </row>
    <row r="5" spans="2:8" x14ac:dyDescent="0.25">
      <c r="B5" s="95" t="s">
        <v>87</v>
      </c>
      <c r="C5" s="87">
        <v>67</v>
      </c>
      <c r="D5" s="87">
        <v>72</v>
      </c>
      <c r="E5" s="88">
        <f t="shared" ref="E5:E23" si="0">D5-C5</f>
        <v>5</v>
      </c>
      <c r="F5" s="95">
        <f t="shared" ref="F5:F23" si="1">E5</f>
        <v>5</v>
      </c>
      <c r="H5" s="82" t="s">
        <v>148</v>
      </c>
    </row>
    <row r="6" spans="2:8" x14ac:dyDescent="0.25">
      <c r="B6" s="95" t="s">
        <v>88</v>
      </c>
      <c r="C6" s="87">
        <v>45</v>
      </c>
      <c r="D6" s="87">
        <v>61</v>
      </c>
      <c r="E6" s="88">
        <f t="shared" si="0"/>
        <v>16</v>
      </c>
      <c r="F6" s="95">
        <f t="shared" si="1"/>
        <v>16</v>
      </c>
      <c r="H6" s="96" t="s">
        <v>150</v>
      </c>
    </row>
    <row r="7" spans="2:8" x14ac:dyDescent="0.25">
      <c r="B7" s="95" t="s">
        <v>89</v>
      </c>
      <c r="C7" s="87">
        <v>78</v>
      </c>
      <c r="D7" s="87">
        <v>82</v>
      </c>
      <c r="E7" s="88">
        <f t="shared" si="0"/>
        <v>4</v>
      </c>
      <c r="F7" s="95">
        <f t="shared" si="1"/>
        <v>4</v>
      </c>
      <c r="H7" s="96" t="s">
        <v>151</v>
      </c>
    </row>
    <row r="8" spans="2:8" x14ac:dyDescent="0.25">
      <c r="B8" s="95" t="s">
        <v>90</v>
      </c>
      <c r="C8" s="87">
        <v>67</v>
      </c>
      <c r="D8" s="87">
        <v>76</v>
      </c>
      <c r="E8" s="88">
        <f t="shared" si="0"/>
        <v>9</v>
      </c>
      <c r="F8" s="95">
        <f t="shared" si="1"/>
        <v>9</v>
      </c>
    </row>
    <row r="9" spans="2:8" x14ac:dyDescent="0.25">
      <c r="B9" s="95" t="s">
        <v>91</v>
      </c>
      <c r="C9" s="87">
        <v>73</v>
      </c>
      <c r="D9" s="87">
        <v>69</v>
      </c>
      <c r="E9" s="88">
        <f t="shared" si="0"/>
        <v>-4</v>
      </c>
      <c r="F9" s="95">
        <f t="shared" si="1"/>
        <v>-4</v>
      </c>
    </row>
    <row r="10" spans="2:8" x14ac:dyDescent="0.25">
      <c r="B10" s="95" t="s">
        <v>92</v>
      </c>
      <c r="C10" s="87">
        <v>54</v>
      </c>
      <c r="D10" s="87">
        <v>61</v>
      </c>
      <c r="E10" s="88">
        <f t="shared" si="0"/>
        <v>7</v>
      </c>
      <c r="F10" s="95">
        <f t="shared" si="1"/>
        <v>7</v>
      </c>
    </row>
    <row r="11" spans="2:8" x14ac:dyDescent="0.25">
      <c r="B11" s="95" t="s">
        <v>93</v>
      </c>
      <c r="C11" s="87">
        <v>69</v>
      </c>
      <c r="D11" s="87">
        <v>76</v>
      </c>
      <c r="E11" s="88">
        <f t="shared" si="0"/>
        <v>7</v>
      </c>
      <c r="F11" s="95">
        <f t="shared" si="1"/>
        <v>7</v>
      </c>
    </row>
    <row r="12" spans="2:8" x14ac:dyDescent="0.25">
      <c r="B12" s="95" t="s">
        <v>94</v>
      </c>
      <c r="C12" s="87">
        <v>77</v>
      </c>
      <c r="D12" s="87">
        <v>84</v>
      </c>
      <c r="E12" s="88">
        <f t="shared" si="0"/>
        <v>7</v>
      </c>
      <c r="F12" s="95">
        <f t="shared" si="1"/>
        <v>7</v>
      </c>
    </row>
    <row r="13" spans="2:8" x14ac:dyDescent="0.25">
      <c r="B13" s="95" t="s">
        <v>95</v>
      </c>
      <c r="C13" s="87">
        <v>65</v>
      </c>
      <c r="D13" s="87">
        <v>54</v>
      </c>
      <c r="E13" s="88">
        <f t="shared" si="0"/>
        <v>-11</v>
      </c>
      <c r="F13" s="95">
        <f t="shared" si="1"/>
        <v>-11</v>
      </c>
    </row>
    <row r="14" spans="2:8" x14ac:dyDescent="0.25">
      <c r="B14" s="95" t="s">
        <v>96</v>
      </c>
      <c r="C14" s="87">
        <v>87</v>
      </c>
      <c r="D14" s="87">
        <v>72</v>
      </c>
      <c r="E14" s="88">
        <f t="shared" si="0"/>
        <v>-15</v>
      </c>
      <c r="F14" s="95">
        <f t="shared" si="1"/>
        <v>-15</v>
      </c>
    </row>
    <row r="15" spans="2:8" x14ac:dyDescent="0.25">
      <c r="B15" s="95" t="s">
        <v>97</v>
      </c>
      <c r="C15" s="87">
        <v>76</v>
      </c>
      <c r="D15" s="87">
        <v>76</v>
      </c>
      <c r="E15" s="88">
        <f t="shared" si="0"/>
        <v>0</v>
      </c>
      <c r="F15" s="95">
        <f t="shared" si="1"/>
        <v>0</v>
      </c>
    </row>
    <row r="16" spans="2:8" x14ac:dyDescent="0.25">
      <c r="B16" s="95" t="s">
        <v>98</v>
      </c>
      <c r="C16" s="87">
        <v>59</v>
      </c>
      <c r="D16" s="87">
        <v>63</v>
      </c>
      <c r="E16" s="88">
        <f t="shared" si="0"/>
        <v>4</v>
      </c>
      <c r="F16" s="95">
        <f t="shared" si="1"/>
        <v>4</v>
      </c>
    </row>
    <row r="17" spans="2:6" x14ac:dyDescent="0.25">
      <c r="B17" s="95" t="s">
        <v>99</v>
      </c>
      <c r="C17" s="87">
        <v>65</v>
      </c>
      <c r="D17" s="87">
        <v>73</v>
      </c>
      <c r="E17" s="88">
        <f t="shared" si="0"/>
        <v>8</v>
      </c>
      <c r="F17" s="95">
        <f t="shared" si="1"/>
        <v>8</v>
      </c>
    </row>
    <row r="18" spans="2:6" x14ac:dyDescent="0.25">
      <c r="B18" s="95" t="s">
        <v>100</v>
      </c>
      <c r="C18" s="87">
        <v>56</v>
      </c>
      <c r="D18" s="87">
        <v>68</v>
      </c>
      <c r="E18" s="88">
        <f t="shared" si="0"/>
        <v>12</v>
      </c>
      <c r="F18" s="95">
        <f t="shared" si="1"/>
        <v>12</v>
      </c>
    </row>
    <row r="19" spans="2:6" x14ac:dyDescent="0.25">
      <c r="B19" s="95" t="s">
        <v>101</v>
      </c>
      <c r="C19" s="87">
        <v>59</v>
      </c>
      <c r="D19" s="87">
        <v>65</v>
      </c>
      <c r="E19" s="88">
        <f t="shared" si="0"/>
        <v>6</v>
      </c>
      <c r="F19" s="95">
        <f t="shared" si="1"/>
        <v>6</v>
      </c>
    </row>
    <row r="20" spans="2:6" x14ac:dyDescent="0.25">
      <c r="B20" s="95" t="s">
        <v>102</v>
      </c>
      <c r="C20" s="87">
        <v>68</v>
      </c>
      <c r="D20" s="87">
        <v>72</v>
      </c>
      <c r="E20" s="88">
        <f t="shared" si="0"/>
        <v>4</v>
      </c>
      <c r="F20" s="95">
        <f t="shared" si="1"/>
        <v>4</v>
      </c>
    </row>
    <row r="21" spans="2:6" x14ac:dyDescent="0.25">
      <c r="B21" s="95" t="s">
        <v>103</v>
      </c>
      <c r="C21" s="87">
        <v>82</v>
      </c>
      <c r="D21" s="87">
        <v>85</v>
      </c>
      <c r="E21" s="88">
        <f t="shared" si="0"/>
        <v>3</v>
      </c>
      <c r="F21" s="95">
        <f t="shared" si="1"/>
        <v>3</v>
      </c>
    </row>
    <row r="22" spans="2:6" x14ac:dyDescent="0.25">
      <c r="B22" s="95" t="s">
        <v>104</v>
      </c>
      <c r="C22" s="87">
        <v>71</v>
      </c>
      <c r="D22" s="87">
        <v>77</v>
      </c>
      <c r="E22" s="88">
        <f t="shared" si="0"/>
        <v>6</v>
      </c>
      <c r="F22" s="95">
        <f t="shared" si="1"/>
        <v>6</v>
      </c>
    </row>
    <row r="23" spans="2:6" x14ac:dyDescent="0.25">
      <c r="B23" s="92" t="s">
        <v>105</v>
      </c>
      <c r="C23" s="93">
        <v>64</v>
      </c>
      <c r="D23" s="93">
        <v>70</v>
      </c>
      <c r="E23" s="94">
        <f t="shared" si="0"/>
        <v>6</v>
      </c>
      <c r="F23" s="92">
        <f t="shared" si="1"/>
        <v>6</v>
      </c>
    </row>
    <row r="24" spans="2:6" ht="19.5" customHeight="1" x14ac:dyDescent="0.25"/>
  </sheetData>
  <pageMargins left="0.7" right="0.7"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2"/>
  <sheetViews>
    <sheetView showGridLines="0" workbookViewId="0">
      <selection activeCell="C5" sqref="C5:C16"/>
    </sheetView>
  </sheetViews>
  <sheetFormatPr defaultRowHeight="15" x14ac:dyDescent="0.25"/>
  <cols>
    <col min="1" max="1" width="5.7109375" style="200" customWidth="1"/>
    <col min="2" max="2" width="5" style="200" customWidth="1"/>
    <col min="3" max="3" width="1" style="200" customWidth="1"/>
    <col min="4" max="4" width="15.42578125" style="200" customWidth="1"/>
    <col min="5" max="11" width="10.28515625" style="200" customWidth="1"/>
    <col min="12" max="12" width="9.140625" style="200"/>
    <col min="13" max="13" width="4.42578125" style="200" customWidth="1"/>
    <col min="14" max="14" width="43.42578125" style="200" customWidth="1"/>
    <col min="15" max="15" width="5.7109375" style="200" customWidth="1"/>
    <col min="16" max="16384" width="9.140625" style="200"/>
  </cols>
  <sheetData>
    <row r="1" spans="2:14" ht="19.5" customHeight="1" x14ac:dyDescent="0.25"/>
    <row r="2" spans="2:14" ht="18.75" x14ac:dyDescent="0.25">
      <c r="B2" s="229" t="s">
        <v>273</v>
      </c>
    </row>
    <row r="3" spans="2:14" ht="18.75" customHeight="1" x14ac:dyDescent="0.25">
      <c r="B3" s="634" t="s">
        <v>272</v>
      </c>
      <c r="C3" s="634"/>
      <c r="D3" s="635"/>
      <c r="E3" s="228">
        <f>COUNTBLANK(E5:K16)</f>
        <v>3</v>
      </c>
      <c r="F3" s="227" t="s">
        <v>271</v>
      </c>
      <c r="G3" s="226"/>
      <c r="H3" s="226"/>
      <c r="I3" s="226"/>
      <c r="J3" s="226"/>
      <c r="K3" s="226"/>
      <c r="L3" s="226"/>
    </row>
    <row r="4" spans="2:14" x14ac:dyDescent="0.25">
      <c r="B4" s="222" t="s">
        <v>51</v>
      </c>
      <c r="C4" s="225"/>
      <c r="D4" s="224" t="s">
        <v>1</v>
      </c>
      <c r="E4" s="223" t="s">
        <v>18</v>
      </c>
      <c r="F4" s="223" t="s">
        <v>19</v>
      </c>
      <c r="G4" s="223" t="s">
        <v>20</v>
      </c>
      <c r="H4" s="223" t="s">
        <v>270</v>
      </c>
      <c r="I4" s="223" t="s">
        <v>21</v>
      </c>
      <c r="J4" s="223" t="s">
        <v>22</v>
      </c>
      <c r="K4" s="223" t="s">
        <v>23</v>
      </c>
      <c r="L4" s="222" t="s">
        <v>10</v>
      </c>
      <c r="N4" s="221" t="s">
        <v>269</v>
      </c>
    </row>
    <row r="5" spans="2:14" x14ac:dyDescent="0.25">
      <c r="B5" s="220">
        <v>1</v>
      </c>
      <c r="C5" s="219">
        <f t="shared" ref="C5:C16" si="0">COUNTBLANK(D5:K5)</f>
        <v>0</v>
      </c>
      <c r="D5" s="218" t="s">
        <v>268</v>
      </c>
      <c r="E5" s="217">
        <v>98</v>
      </c>
      <c r="F5" s="217">
        <v>75</v>
      </c>
      <c r="G5" s="217">
        <v>68</v>
      </c>
      <c r="H5" s="217">
        <v>55</v>
      </c>
      <c r="I5" s="217">
        <v>62</v>
      </c>
      <c r="J5" s="217">
        <v>78</v>
      </c>
      <c r="K5" s="217">
        <v>87</v>
      </c>
      <c r="L5" s="216">
        <f t="shared" ref="L5:L16" si="1">SUM(E5:K5)</f>
        <v>523</v>
      </c>
      <c r="N5" s="200" t="s">
        <v>267</v>
      </c>
    </row>
    <row r="6" spans="2:14" x14ac:dyDescent="0.25">
      <c r="B6" s="214">
        <v>2</v>
      </c>
      <c r="C6" s="213">
        <f t="shared" si="0"/>
        <v>0</v>
      </c>
      <c r="D6" s="212" t="s">
        <v>266</v>
      </c>
      <c r="E6" s="211">
        <v>142</v>
      </c>
      <c r="F6" s="211">
        <v>105</v>
      </c>
      <c r="G6" s="211">
        <v>98</v>
      </c>
      <c r="H6" s="211">
        <v>87</v>
      </c>
      <c r="I6" s="211">
        <v>102</v>
      </c>
      <c r="J6" s="211">
        <v>89</v>
      </c>
      <c r="K6" s="211">
        <v>147</v>
      </c>
      <c r="L6" s="210">
        <f t="shared" si="1"/>
        <v>770</v>
      </c>
      <c r="N6" s="215" t="s">
        <v>265</v>
      </c>
    </row>
    <row r="7" spans="2:14" x14ac:dyDescent="0.25">
      <c r="B7" s="214">
        <v>3</v>
      </c>
      <c r="C7" s="213">
        <f t="shared" si="0"/>
        <v>1</v>
      </c>
      <c r="D7" s="212" t="s">
        <v>264</v>
      </c>
      <c r="E7" s="211">
        <v>77</v>
      </c>
      <c r="F7" s="211"/>
      <c r="G7" s="211">
        <v>54</v>
      </c>
      <c r="H7" s="211">
        <v>42</v>
      </c>
      <c r="I7" s="211">
        <v>55</v>
      </c>
      <c r="J7" s="211">
        <v>68</v>
      </c>
      <c r="K7" s="211">
        <v>82</v>
      </c>
      <c r="L7" s="210">
        <f t="shared" si="1"/>
        <v>378</v>
      </c>
      <c r="N7" s="200" t="s">
        <v>263</v>
      </c>
    </row>
    <row r="8" spans="2:14" x14ac:dyDescent="0.25">
      <c r="B8" s="214">
        <v>4</v>
      </c>
      <c r="C8" s="213">
        <f t="shared" si="0"/>
        <v>0</v>
      </c>
      <c r="D8" s="212" t="s">
        <v>262</v>
      </c>
      <c r="E8" s="211">
        <v>94</v>
      </c>
      <c r="F8" s="211">
        <v>67</v>
      </c>
      <c r="G8" s="211">
        <v>85</v>
      </c>
      <c r="H8" s="211">
        <v>45</v>
      </c>
      <c r="I8" s="211">
        <v>66</v>
      </c>
      <c r="J8" s="211">
        <v>88</v>
      </c>
      <c r="K8" s="211">
        <v>102</v>
      </c>
      <c r="L8" s="210">
        <f t="shared" si="1"/>
        <v>547</v>
      </c>
      <c r="N8" s="200" t="s">
        <v>261</v>
      </c>
    </row>
    <row r="9" spans="2:14" x14ac:dyDescent="0.25">
      <c r="B9" s="214">
        <v>5</v>
      </c>
      <c r="C9" s="213">
        <f t="shared" si="0"/>
        <v>0</v>
      </c>
      <c r="D9" s="212" t="s">
        <v>260</v>
      </c>
      <c r="E9" s="211">
        <v>68</v>
      </c>
      <c r="F9" s="211">
        <v>52</v>
      </c>
      <c r="G9" s="211">
        <v>55</v>
      </c>
      <c r="H9" s="211">
        <v>61</v>
      </c>
      <c r="I9" s="211">
        <v>55</v>
      </c>
      <c r="J9" s="211">
        <v>85</v>
      </c>
      <c r="K9" s="211">
        <v>72</v>
      </c>
      <c r="L9" s="210">
        <f t="shared" si="1"/>
        <v>448</v>
      </c>
      <c r="N9" s="215" t="s">
        <v>259</v>
      </c>
    </row>
    <row r="10" spans="2:14" x14ac:dyDescent="0.25">
      <c r="B10" s="214">
        <v>6</v>
      </c>
      <c r="C10" s="213">
        <f t="shared" si="0"/>
        <v>1</v>
      </c>
      <c r="D10" s="212" t="s">
        <v>258</v>
      </c>
      <c r="E10" s="211">
        <v>104</v>
      </c>
      <c r="F10" s="211">
        <v>98</v>
      </c>
      <c r="G10" s="211">
        <v>88</v>
      </c>
      <c r="H10" s="211"/>
      <c r="I10" s="211">
        <v>87</v>
      </c>
      <c r="J10" s="211">
        <v>98</v>
      </c>
      <c r="K10" s="211">
        <v>114</v>
      </c>
      <c r="L10" s="210">
        <f t="shared" si="1"/>
        <v>589</v>
      </c>
    </row>
    <row r="11" spans="2:14" x14ac:dyDescent="0.25">
      <c r="B11" s="214">
        <v>7</v>
      </c>
      <c r="C11" s="213">
        <f t="shared" si="0"/>
        <v>0</v>
      </c>
      <c r="D11" s="212" t="s">
        <v>257</v>
      </c>
      <c r="E11" s="211">
        <v>68</v>
      </c>
      <c r="F11" s="211">
        <v>45</v>
      </c>
      <c r="G11" s="211">
        <v>51</v>
      </c>
      <c r="H11" s="211">
        <v>55</v>
      </c>
      <c r="I11" s="211">
        <v>62</v>
      </c>
      <c r="J11" s="211">
        <v>58</v>
      </c>
      <c r="K11" s="211">
        <v>69</v>
      </c>
      <c r="L11" s="210">
        <f t="shared" si="1"/>
        <v>408</v>
      </c>
    </row>
    <row r="12" spans="2:14" x14ac:dyDescent="0.25">
      <c r="B12" s="214">
        <v>8</v>
      </c>
      <c r="C12" s="213">
        <f t="shared" si="0"/>
        <v>0</v>
      </c>
      <c r="D12" s="212" t="s">
        <v>256</v>
      </c>
      <c r="E12" s="211">
        <v>125</v>
      </c>
      <c r="F12" s="211">
        <v>114</v>
      </c>
      <c r="G12" s="211">
        <v>98</v>
      </c>
      <c r="H12" s="211">
        <v>92</v>
      </c>
      <c r="I12" s="211">
        <v>111</v>
      </c>
      <c r="J12" s="211">
        <v>126</v>
      </c>
      <c r="K12" s="211">
        <v>129</v>
      </c>
      <c r="L12" s="210">
        <f t="shared" si="1"/>
        <v>795</v>
      </c>
    </row>
    <row r="13" spans="2:14" x14ac:dyDescent="0.25">
      <c r="B13" s="214">
        <v>9</v>
      </c>
      <c r="C13" s="213">
        <f t="shared" si="0"/>
        <v>0</v>
      </c>
      <c r="D13" s="212" t="s">
        <v>255</v>
      </c>
      <c r="E13" s="211">
        <v>60</v>
      </c>
      <c r="F13" s="211">
        <v>55</v>
      </c>
      <c r="G13" s="211">
        <v>49</v>
      </c>
      <c r="H13" s="211">
        <v>36</v>
      </c>
      <c r="I13" s="211">
        <v>44</v>
      </c>
      <c r="J13" s="211">
        <v>59</v>
      </c>
      <c r="K13" s="211">
        <v>72</v>
      </c>
      <c r="L13" s="210">
        <f t="shared" si="1"/>
        <v>375</v>
      </c>
    </row>
    <row r="14" spans="2:14" x14ac:dyDescent="0.25">
      <c r="B14" s="214">
        <v>10</v>
      </c>
      <c r="C14" s="213">
        <f t="shared" si="0"/>
        <v>1</v>
      </c>
      <c r="D14" s="212" t="s">
        <v>254</v>
      </c>
      <c r="E14" s="211">
        <v>72</v>
      </c>
      <c r="F14" s="211">
        <v>68</v>
      </c>
      <c r="G14" s="211">
        <v>55</v>
      </c>
      <c r="H14" s="211">
        <v>69</v>
      </c>
      <c r="I14" s="211">
        <v>74</v>
      </c>
      <c r="J14" s="211"/>
      <c r="K14" s="211">
        <v>82</v>
      </c>
      <c r="L14" s="210">
        <f t="shared" si="1"/>
        <v>420</v>
      </c>
    </row>
    <row r="15" spans="2:14" x14ac:dyDescent="0.25">
      <c r="B15" s="214">
        <v>11</v>
      </c>
      <c r="C15" s="213">
        <f t="shared" si="0"/>
        <v>0</v>
      </c>
      <c r="D15" s="212" t="s">
        <v>253</v>
      </c>
      <c r="E15" s="211">
        <v>68</v>
      </c>
      <c r="F15" s="211">
        <v>75</v>
      </c>
      <c r="G15" s="211">
        <v>66</v>
      </c>
      <c r="H15" s="211">
        <v>72</v>
      </c>
      <c r="I15" s="211">
        <v>52</v>
      </c>
      <c r="J15" s="211">
        <v>42</v>
      </c>
      <c r="K15" s="211">
        <v>72</v>
      </c>
      <c r="L15" s="210">
        <f t="shared" si="1"/>
        <v>447</v>
      </c>
    </row>
    <row r="16" spans="2:14" x14ac:dyDescent="0.25">
      <c r="B16" s="209">
        <v>12</v>
      </c>
      <c r="C16" s="208">
        <f t="shared" si="0"/>
        <v>0</v>
      </c>
      <c r="D16" s="207" t="s">
        <v>252</v>
      </c>
      <c r="E16" s="206">
        <v>77</v>
      </c>
      <c r="F16" s="206">
        <v>69</v>
      </c>
      <c r="G16" s="206">
        <v>72</v>
      </c>
      <c r="H16" s="206">
        <v>66</v>
      </c>
      <c r="I16" s="206">
        <v>54</v>
      </c>
      <c r="J16" s="206">
        <v>47</v>
      </c>
      <c r="K16" s="206">
        <v>57</v>
      </c>
      <c r="L16" s="205">
        <f t="shared" si="1"/>
        <v>442</v>
      </c>
    </row>
    <row r="17" spans="2:12" x14ac:dyDescent="0.25">
      <c r="B17" s="204"/>
      <c r="C17" s="204"/>
      <c r="D17" s="203" t="s">
        <v>10</v>
      </c>
      <c r="E17" s="202">
        <f t="shared" ref="E17:L17" si="2">SUM(E5:E16)</f>
        <v>1053</v>
      </c>
      <c r="F17" s="202">
        <f t="shared" si="2"/>
        <v>823</v>
      </c>
      <c r="G17" s="202">
        <f t="shared" si="2"/>
        <v>839</v>
      </c>
      <c r="H17" s="202">
        <f t="shared" si="2"/>
        <v>680</v>
      </c>
      <c r="I17" s="202">
        <f t="shared" si="2"/>
        <v>824</v>
      </c>
      <c r="J17" s="202">
        <f t="shared" si="2"/>
        <v>838</v>
      </c>
      <c r="K17" s="202">
        <f t="shared" si="2"/>
        <v>1085</v>
      </c>
      <c r="L17" s="201">
        <f t="shared" si="2"/>
        <v>6142</v>
      </c>
    </row>
    <row r="22" spans="2:12" ht="19.5" customHeight="1" x14ac:dyDescent="0.25"/>
  </sheetData>
  <mergeCells count="1">
    <mergeCell ref="B3:D3"/>
  </mergeCells>
  <conditionalFormatting sqref="E5:K16">
    <cfRule type="containsBlanks" dxfId="11" priority="2">
      <formula>LEN(TRIM(E5))=0</formula>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showGridLines="0" workbookViewId="0">
      <selection activeCell="B3" sqref="B3"/>
    </sheetView>
  </sheetViews>
  <sheetFormatPr defaultRowHeight="15" x14ac:dyDescent="0.25"/>
  <cols>
    <col min="1" max="1" width="5.85546875" style="97" customWidth="1"/>
    <col min="2" max="7" width="9.140625" style="97"/>
    <col min="8" max="8" width="5.85546875" style="97" customWidth="1"/>
    <col min="9" max="16384" width="9.140625" style="97"/>
  </cols>
  <sheetData>
    <row r="1" spans="2:9" ht="18.75" customHeight="1" x14ac:dyDescent="0.25"/>
    <row r="2" spans="2:9" ht="18.75" x14ac:dyDescent="0.25">
      <c r="B2" s="124" t="s">
        <v>152</v>
      </c>
    </row>
    <row r="3" spans="2:9" ht="18.75" customHeight="1" x14ac:dyDescent="0.25">
      <c r="B3" s="98">
        <f ca="1">RANDBETWEEN(1,100)</f>
        <v>23</v>
      </c>
      <c r="C3" s="99">
        <f t="shared" ref="C3:F3" ca="1" si="0">RANDBETWEEN(1,100)</f>
        <v>78</v>
      </c>
      <c r="D3" s="99">
        <f t="shared" ca="1" si="0"/>
        <v>67</v>
      </c>
      <c r="E3" s="99">
        <f t="shared" ca="1" si="0"/>
        <v>3</v>
      </c>
      <c r="F3" s="99">
        <f t="shared" ca="1" si="0"/>
        <v>76</v>
      </c>
      <c r="G3" s="98">
        <f ca="1">RANDBETWEEN(1,100)</f>
        <v>58</v>
      </c>
      <c r="I3" s="100"/>
    </row>
    <row r="4" spans="2:9" ht="18.75" customHeight="1" x14ac:dyDescent="0.25">
      <c r="B4" s="101">
        <f t="shared" ref="B4:G16" ca="1" si="1">RANDBETWEEN(1,100)</f>
        <v>31</v>
      </c>
      <c r="C4" s="102">
        <f t="shared" ca="1" si="1"/>
        <v>39</v>
      </c>
      <c r="D4" s="102">
        <f t="shared" ca="1" si="1"/>
        <v>36</v>
      </c>
      <c r="E4" s="102">
        <f t="shared" ca="1" si="1"/>
        <v>52</v>
      </c>
      <c r="F4" s="102">
        <f t="shared" ca="1" si="1"/>
        <v>48</v>
      </c>
      <c r="G4" s="101">
        <f t="shared" ca="1" si="1"/>
        <v>12</v>
      </c>
    </row>
    <row r="5" spans="2:9" ht="18.75" customHeight="1" x14ac:dyDescent="0.25">
      <c r="B5" s="101">
        <f t="shared" ca="1" si="1"/>
        <v>40</v>
      </c>
      <c r="C5" s="102">
        <f t="shared" ca="1" si="1"/>
        <v>2</v>
      </c>
      <c r="D5" s="102">
        <f t="shared" ca="1" si="1"/>
        <v>96</v>
      </c>
      <c r="E5" s="102">
        <f t="shared" ca="1" si="1"/>
        <v>95</v>
      </c>
      <c r="F5" s="102">
        <f t="shared" ca="1" si="1"/>
        <v>66</v>
      </c>
      <c r="G5" s="101">
        <f t="shared" ca="1" si="1"/>
        <v>30</v>
      </c>
    </row>
    <row r="6" spans="2:9" ht="18.75" customHeight="1" x14ac:dyDescent="0.25">
      <c r="B6" s="101">
        <f t="shared" ca="1" si="1"/>
        <v>27</v>
      </c>
      <c r="C6" s="102">
        <f t="shared" ca="1" si="1"/>
        <v>20</v>
      </c>
      <c r="D6" s="102">
        <f t="shared" ca="1" si="1"/>
        <v>100</v>
      </c>
      <c r="E6" s="102">
        <f t="shared" ca="1" si="1"/>
        <v>87</v>
      </c>
      <c r="F6" s="102">
        <f t="shared" ca="1" si="1"/>
        <v>94</v>
      </c>
      <c r="G6" s="101">
        <f t="shared" ca="1" si="1"/>
        <v>40</v>
      </c>
    </row>
    <row r="7" spans="2:9" ht="18.75" customHeight="1" x14ac:dyDescent="0.25">
      <c r="B7" s="101">
        <f t="shared" ca="1" si="1"/>
        <v>71</v>
      </c>
      <c r="C7" s="102">
        <f t="shared" ca="1" si="1"/>
        <v>48</v>
      </c>
      <c r="D7" s="102">
        <f t="shared" ca="1" si="1"/>
        <v>64</v>
      </c>
      <c r="E7" s="102">
        <f t="shared" ca="1" si="1"/>
        <v>65</v>
      </c>
      <c r="F7" s="102">
        <f t="shared" ca="1" si="1"/>
        <v>22</v>
      </c>
      <c r="G7" s="101">
        <f t="shared" ca="1" si="1"/>
        <v>20</v>
      </c>
    </row>
    <row r="8" spans="2:9" ht="18.75" customHeight="1" x14ac:dyDescent="0.25">
      <c r="B8" s="101">
        <f t="shared" ca="1" si="1"/>
        <v>99</v>
      </c>
      <c r="C8" s="102">
        <f t="shared" ca="1" si="1"/>
        <v>63</v>
      </c>
      <c r="D8" s="102">
        <f t="shared" ca="1" si="1"/>
        <v>88</v>
      </c>
      <c r="E8" s="102">
        <f t="shared" ca="1" si="1"/>
        <v>79</v>
      </c>
      <c r="F8" s="102">
        <f t="shared" ca="1" si="1"/>
        <v>58</v>
      </c>
      <c r="G8" s="101">
        <f t="shared" ca="1" si="1"/>
        <v>17</v>
      </c>
    </row>
    <row r="9" spans="2:9" ht="18.75" customHeight="1" x14ac:dyDescent="0.25">
      <c r="B9" s="101">
        <f t="shared" ca="1" si="1"/>
        <v>5</v>
      </c>
      <c r="C9" s="102">
        <f t="shared" ca="1" si="1"/>
        <v>60</v>
      </c>
      <c r="D9" s="102">
        <f t="shared" ca="1" si="1"/>
        <v>95</v>
      </c>
      <c r="E9" s="102">
        <f t="shared" ca="1" si="1"/>
        <v>27</v>
      </c>
      <c r="F9" s="102">
        <f t="shared" ca="1" si="1"/>
        <v>11</v>
      </c>
      <c r="G9" s="101">
        <f t="shared" ca="1" si="1"/>
        <v>78</v>
      </c>
    </row>
    <row r="10" spans="2:9" ht="18.75" customHeight="1" x14ac:dyDescent="0.25">
      <c r="B10" s="101">
        <f t="shared" ca="1" si="1"/>
        <v>48</v>
      </c>
      <c r="C10" s="102">
        <f t="shared" ca="1" si="1"/>
        <v>15</v>
      </c>
      <c r="D10" s="102">
        <f t="shared" ca="1" si="1"/>
        <v>1</v>
      </c>
      <c r="E10" s="102">
        <f t="shared" ca="1" si="1"/>
        <v>88</v>
      </c>
      <c r="F10" s="102">
        <f t="shared" ca="1" si="1"/>
        <v>55</v>
      </c>
      <c r="G10" s="101">
        <f t="shared" ca="1" si="1"/>
        <v>2</v>
      </c>
    </row>
    <row r="11" spans="2:9" ht="18.75" customHeight="1" x14ac:dyDescent="0.25">
      <c r="B11" s="101">
        <f t="shared" ca="1" si="1"/>
        <v>91</v>
      </c>
      <c r="C11" s="102">
        <f t="shared" ca="1" si="1"/>
        <v>32</v>
      </c>
      <c r="D11" s="102">
        <f t="shared" ca="1" si="1"/>
        <v>71</v>
      </c>
      <c r="E11" s="102">
        <f t="shared" ca="1" si="1"/>
        <v>25</v>
      </c>
      <c r="F11" s="102">
        <f t="shared" ca="1" si="1"/>
        <v>91</v>
      </c>
      <c r="G11" s="101">
        <f t="shared" ca="1" si="1"/>
        <v>15</v>
      </c>
    </row>
    <row r="12" spans="2:9" ht="18.75" customHeight="1" x14ac:dyDescent="0.25">
      <c r="B12" s="101">
        <f t="shared" ca="1" si="1"/>
        <v>22</v>
      </c>
      <c r="C12" s="102">
        <f t="shared" ca="1" si="1"/>
        <v>91</v>
      </c>
      <c r="D12" s="102">
        <f t="shared" ca="1" si="1"/>
        <v>82</v>
      </c>
      <c r="E12" s="102">
        <f t="shared" ca="1" si="1"/>
        <v>28</v>
      </c>
      <c r="F12" s="102">
        <f t="shared" ca="1" si="1"/>
        <v>95</v>
      </c>
      <c r="G12" s="101">
        <f t="shared" ca="1" si="1"/>
        <v>57</v>
      </c>
    </row>
    <row r="13" spans="2:9" ht="18.75" customHeight="1" x14ac:dyDescent="0.25">
      <c r="B13" s="101">
        <f t="shared" ca="1" si="1"/>
        <v>78</v>
      </c>
      <c r="C13" s="102">
        <f t="shared" ca="1" si="1"/>
        <v>18</v>
      </c>
      <c r="D13" s="102">
        <f t="shared" ca="1" si="1"/>
        <v>57</v>
      </c>
      <c r="E13" s="102">
        <f t="shared" ca="1" si="1"/>
        <v>88</v>
      </c>
      <c r="F13" s="102">
        <f t="shared" ca="1" si="1"/>
        <v>36</v>
      </c>
      <c r="G13" s="101">
        <f t="shared" ca="1" si="1"/>
        <v>30</v>
      </c>
    </row>
    <row r="14" spans="2:9" ht="18.75" customHeight="1" x14ac:dyDescent="0.25">
      <c r="B14" s="101">
        <f t="shared" ca="1" si="1"/>
        <v>8</v>
      </c>
      <c r="C14" s="102">
        <f t="shared" ca="1" si="1"/>
        <v>43</v>
      </c>
      <c r="D14" s="102">
        <f t="shared" ca="1" si="1"/>
        <v>84</v>
      </c>
      <c r="E14" s="102">
        <f t="shared" ca="1" si="1"/>
        <v>53</v>
      </c>
      <c r="F14" s="102">
        <f t="shared" ca="1" si="1"/>
        <v>31</v>
      </c>
      <c r="G14" s="101">
        <f t="shared" ca="1" si="1"/>
        <v>87</v>
      </c>
    </row>
    <row r="15" spans="2:9" ht="18.75" customHeight="1" x14ac:dyDescent="0.25">
      <c r="B15" s="101">
        <f t="shared" ca="1" si="1"/>
        <v>52</v>
      </c>
      <c r="C15" s="102">
        <f t="shared" ca="1" si="1"/>
        <v>64</v>
      </c>
      <c r="D15" s="102">
        <f t="shared" ca="1" si="1"/>
        <v>39</v>
      </c>
      <c r="E15" s="102">
        <f t="shared" ca="1" si="1"/>
        <v>25</v>
      </c>
      <c r="F15" s="102">
        <f t="shared" ca="1" si="1"/>
        <v>42</v>
      </c>
      <c r="G15" s="101">
        <f t="shared" ca="1" si="1"/>
        <v>20</v>
      </c>
    </row>
    <row r="16" spans="2:9" ht="18.75" customHeight="1" x14ac:dyDescent="0.25">
      <c r="B16" s="98">
        <f ca="1">RANDBETWEEN(1,100)</f>
        <v>8</v>
      </c>
      <c r="C16" s="99">
        <f t="shared" ca="1" si="1"/>
        <v>86</v>
      </c>
      <c r="D16" s="99">
        <f t="shared" ca="1" si="1"/>
        <v>53</v>
      </c>
      <c r="E16" s="99">
        <f t="shared" ca="1" si="1"/>
        <v>100</v>
      </c>
      <c r="F16" s="99">
        <f t="shared" ca="1" si="1"/>
        <v>73</v>
      </c>
      <c r="G16" s="98">
        <f ca="1">RANDBETWEEN(1,100)</f>
        <v>17</v>
      </c>
    </row>
    <row r="17" ht="19.5" customHeight="1"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28"/>
  <sheetViews>
    <sheetView showGridLines="0" zoomScaleNormal="100" workbookViewId="0">
      <selection activeCell="AH17" sqref="AH17"/>
    </sheetView>
  </sheetViews>
  <sheetFormatPr defaultRowHeight="12" x14ac:dyDescent="0.25"/>
  <cols>
    <col min="1" max="1" width="5.85546875" style="103" customWidth="1"/>
    <col min="2" max="3" width="9.140625" style="103"/>
    <col min="4" max="28" width="2.7109375" style="104" customWidth="1"/>
    <col min="29" max="29" width="5.85546875" style="103" customWidth="1"/>
    <col min="30" max="16384" width="9.140625" style="103"/>
  </cols>
  <sheetData>
    <row r="1" spans="2:28" ht="19.5" customHeight="1" x14ac:dyDescent="0.25"/>
    <row r="2" spans="2:28" ht="18.75" x14ac:dyDescent="0.25">
      <c r="B2" s="80" t="s">
        <v>133</v>
      </c>
    </row>
    <row r="3" spans="2:28" s="74" customFormat="1" ht="15" customHeight="1" x14ac:dyDescent="0.25">
      <c r="B3" s="74">
        <f ca="1">RANDBETWEEN(0,2)</f>
        <v>1</v>
      </c>
      <c r="C3" s="74">
        <f ca="1">RANDBETWEEN(0,2)</f>
        <v>0</v>
      </c>
      <c r="D3" s="74">
        <f ca="1">RANDBETWEEN(0,2)</f>
        <v>0</v>
      </c>
      <c r="E3" s="74" t="s">
        <v>250</v>
      </c>
    </row>
    <row r="4" spans="2:28" ht="13.5" customHeight="1" x14ac:dyDescent="0.25"/>
    <row r="5" spans="2:28" s="74" customFormat="1" ht="15" x14ac:dyDescent="0.25">
      <c r="I5" s="105"/>
      <c r="J5" s="105">
        <f ca="1">$B$3</f>
        <v>1</v>
      </c>
      <c r="K5" s="105">
        <f ca="1">$B$3</f>
        <v>1</v>
      </c>
      <c r="L5" s="105"/>
      <c r="M5" s="105"/>
      <c r="N5" s="105">
        <f t="shared" ref="N5:N11" ca="1" si="0">$B$3</f>
        <v>1</v>
      </c>
      <c r="O5" s="105"/>
      <c r="P5" s="105"/>
      <c r="Q5" s="105">
        <f ca="1">$B$3</f>
        <v>1</v>
      </c>
      <c r="R5" s="105"/>
      <c r="S5" s="105">
        <f t="shared" ref="S5:S10" ca="1" si="1">$B$3</f>
        <v>1</v>
      </c>
      <c r="T5" s="105"/>
      <c r="U5" s="105"/>
      <c r="V5" s="105">
        <f t="shared" ref="V5:V10" ca="1" si="2">$B$3</f>
        <v>1</v>
      </c>
      <c r="W5" s="105"/>
      <c r="X5" s="105"/>
      <c r="Y5" s="105"/>
    </row>
    <row r="6" spans="2:28" s="74" customFormat="1" ht="15" x14ac:dyDescent="0.25">
      <c r="I6" s="105">
        <f t="shared" ref="I6:I11" ca="1" si="3">$B$3</f>
        <v>1</v>
      </c>
      <c r="J6" s="105"/>
      <c r="K6" s="105"/>
      <c r="L6" s="105">
        <f t="shared" ref="L6:L11" ca="1" si="4">$B$3</f>
        <v>1</v>
      </c>
      <c r="M6" s="105"/>
      <c r="N6" s="105">
        <f t="shared" ca="1" si="0"/>
        <v>1</v>
      </c>
      <c r="O6" s="105"/>
      <c r="P6" s="105"/>
      <c r="Q6" s="105">
        <f ca="1">$B$3</f>
        <v>1</v>
      </c>
      <c r="R6" s="105"/>
      <c r="S6" s="105">
        <f t="shared" ca="1" si="1"/>
        <v>1</v>
      </c>
      <c r="T6" s="105"/>
      <c r="U6" s="105"/>
      <c r="V6" s="105">
        <f t="shared" ca="1" si="2"/>
        <v>1</v>
      </c>
      <c r="W6" s="105"/>
      <c r="X6" s="105"/>
      <c r="Y6" s="105"/>
    </row>
    <row r="7" spans="2:28" s="74" customFormat="1" ht="15" x14ac:dyDescent="0.25">
      <c r="I7" s="105">
        <f t="shared" ca="1" si="3"/>
        <v>1</v>
      </c>
      <c r="J7" s="105"/>
      <c r="K7" s="105"/>
      <c r="L7" s="105">
        <f t="shared" ca="1" si="4"/>
        <v>1</v>
      </c>
      <c r="M7" s="105"/>
      <c r="N7" s="105">
        <f t="shared" ca="1" si="0"/>
        <v>1</v>
      </c>
      <c r="O7" s="105"/>
      <c r="P7" s="105">
        <f ca="1">$B$3</f>
        <v>1</v>
      </c>
      <c r="Q7" s="105"/>
      <c r="R7" s="105"/>
      <c r="S7" s="105">
        <f t="shared" ca="1" si="1"/>
        <v>1</v>
      </c>
      <c r="T7" s="105"/>
      <c r="U7" s="105"/>
      <c r="V7" s="105">
        <f t="shared" ca="1" si="2"/>
        <v>1</v>
      </c>
      <c r="W7" s="105"/>
      <c r="X7" s="105"/>
      <c r="Y7" s="105"/>
    </row>
    <row r="8" spans="2:28" s="74" customFormat="1" ht="15" x14ac:dyDescent="0.25">
      <c r="I8" s="105">
        <f t="shared" ca="1" si="3"/>
        <v>1</v>
      </c>
      <c r="J8" s="105"/>
      <c r="K8" s="105"/>
      <c r="L8" s="105">
        <f t="shared" ca="1" si="4"/>
        <v>1</v>
      </c>
      <c r="M8" s="105"/>
      <c r="N8" s="105">
        <f t="shared" ca="1" si="0"/>
        <v>1</v>
      </c>
      <c r="O8" s="105">
        <f ca="1">$B$3</f>
        <v>1</v>
      </c>
      <c r="P8" s="105"/>
      <c r="Q8" s="105"/>
      <c r="R8" s="105"/>
      <c r="S8" s="105">
        <f t="shared" ca="1" si="1"/>
        <v>1</v>
      </c>
      <c r="T8" s="105"/>
      <c r="U8" s="105"/>
      <c r="V8" s="105">
        <f t="shared" ca="1" si="2"/>
        <v>1</v>
      </c>
      <c r="W8" s="105"/>
      <c r="X8" s="105"/>
      <c r="Y8" s="105"/>
    </row>
    <row r="9" spans="2:28" s="74" customFormat="1" ht="15" x14ac:dyDescent="0.25">
      <c r="I9" s="105">
        <f t="shared" ca="1" si="3"/>
        <v>1</v>
      </c>
      <c r="J9" s="105">
        <f ca="1">$B$3</f>
        <v>1</v>
      </c>
      <c r="K9" s="105">
        <f ca="1">$B$3</f>
        <v>1</v>
      </c>
      <c r="L9" s="105">
        <f t="shared" ca="1" si="4"/>
        <v>1</v>
      </c>
      <c r="M9" s="105"/>
      <c r="N9" s="105">
        <f t="shared" ca="1" si="0"/>
        <v>1</v>
      </c>
      <c r="O9" s="105"/>
      <c r="P9" s="105">
        <f ca="1">$B$3</f>
        <v>1</v>
      </c>
      <c r="Q9" s="105"/>
      <c r="R9" s="105"/>
      <c r="S9" s="105">
        <f t="shared" ca="1" si="1"/>
        <v>1</v>
      </c>
      <c r="T9" s="105"/>
      <c r="U9" s="105"/>
      <c r="V9" s="105">
        <f t="shared" ca="1" si="2"/>
        <v>1</v>
      </c>
      <c r="W9" s="105"/>
      <c r="X9" s="105"/>
      <c r="Y9" s="105"/>
    </row>
    <row r="10" spans="2:28" s="74" customFormat="1" ht="15" x14ac:dyDescent="0.25">
      <c r="I10" s="105">
        <f t="shared" ca="1" si="3"/>
        <v>1</v>
      </c>
      <c r="J10" s="105"/>
      <c r="K10" s="105"/>
      <c r="L10" s="105">
        <f t="shared" ca="1" si="4"/>
        <v>1</v>
      </c>
      <c r="M10" s="105"/>
      <c r="N10" s="105">
        <f t="shared" ca="1" si="0"/>
        <v>1</v>
      </c>
      <c r="O10" s="105"/>
      <c r="P10" s="105"/>
      <c r="Q10" s="105">
        <f ca="1">$B$3</f>
        <v>1</v>
      </c>
      <c r="R10" s="105"/>
      <c r="S10" s="105">
        <f t="shared" ca="1" si="1"/>
        <v>1</v>
      </c>
      <c r="T10" s="105"/>
      <c r="U10" s="105"/>
      <c r="V10" s="105">
        <f t="shared" ca="1" si="2"/>
        <v>1</v>
      </c>
      <c r="W10" s="105"/>
      <c r="X10" s="105"/>
      <c r="Y10" s="105"/>
    </row>
    <row r="11" spans="2:28" s="74" customFormat="1" ht="15" x14ac:dyDescent="0.25">
      <c r="I11" s="105">
        <f t="shared" ca="1" si="3"/>
        <v>1</v>
      </c>
      <c r="J11" s="105"/>
      <c r="K11" s="105"/>
      <c r="L11" s="105">
        <f t="shared" ca="1" si="4"/>
        <v>1</v>
      </c>
      <c r="M11" s="105"/>
      <c r="N11" s="105">
        <f t="shared" ca="1" si="0"/>
        <v>1</v>
      </c>
      <c r="O11" s="105"/>
      <c r="P11" s="105"/>
      <c r="Q11" s="105">
        <f ca="1">$B$3</f>
        <v>1</v>
      </c>
      <c r="R11" s="105"/>
      <c r="S11" s="105"/>
      <c r="T11" s="105">
        <f ca="1">$B$3</f>
        <v>1</v>
      </c>
      <c r="U11" s="105">
        <f ca="1">$B$3</f>
        <v>1</v>
      </c>
      <c r="V11" s="105"/>
      <c r="W11" s="105"/>
      <c r="X11" s="105"/>
      <c r="Y11" s="105"/>
    </row>
    <row r="12" spans="2:28" s="74" customFormat="1" ht="15" x14ac:dyDescent="0.25">
      <c r="I12" s="105"/>
      <c r="J12" s="105"/>
      <c r="K12" s="105"/>
      <c r="L12" s="105"/>
      <c r="M12" s="105"/>
      <c r="N12" s="105"/>
      <c r="O12" s="105"/>
      <c r="P12" s="105"/>
      <c r="Q12" s="105"/>
      <c r="R12" s="105"/>
      <c r="S12" s="105"/>
      <c r="T12" s="105"/>
      <c r="U12" s="105"/>
      <c r="V12" s="105"/>
      <c r="W12" s="105"/>
      <c r="X12" s="105"/>
      <c r="Y12" s="105"/>
    </row>
    <row r="13" spans="2:28" s="74" customFormat="1" ht="15" x14ac:dyDescent="0.25">
      <c r="C13" s="105"/>
      <c r="D13" s="105"/>
      <c r="E13" s="105"/>
      <c r="F13" s="105"/>
      <c r="G13" s="105"/>
      <c r="H13" s="105">
        <f ca="1">$C$3</f>
        <v>0</v>
      </c>
      <c r="I13" s="105">
        <f ca="1">$C$3</f>
        <v>0</v>
      </c>
      <c r="J13" s="105">
        <f ca="1">$C$3</f>
        <v>0</v>
      </c>
      <c r="K13" s="105"/>
      <c r="L13" s="105"/>
      <c r="M13" s="105">
        <f t="shared" ref="M13:M19" ca="1" si="5">$C$3</f>
        <v>0</v>
      </c>
      <c r="N13" s="105"/>
      <c r="O13" s="105"/>
      <c r="P13" s="105">
        <f ca="1">$C$3</f>
        <v>0</v>
      </c>
      <c r="Q13" s="105">
        <f ca="1">$C$3</f>
        <v>0</v>
      </c>
      <c r="R13" s="105">
        <f ca="1">$C$3</f>
        <v>0</v>
      </c>
      <c r="S13" s="105"/>
      <c r="T13" s="105"/>
      <c r="U13" s="105">
        <f ca="1">$C$3</f>
        <v>0</v>
      </c>
      <c r="V13" s="105">
        <f ca="1">$C$3</f>
        <v>0</v>
      </c>
      <c r="W13" s="105"/>
      <c r="X13" s="105"/>
      <c r="Y13" s="105"/>
      <c r="Z13" s="105"/>
      <c r="AA13" s="105"/>
      <c r="AB13" s="105"/>
    </row>
    <row r="14" spans="2:28" s="74" customFormat="1" ht="15" x14ac:dyDescent="0.25">
      <c r="C14" s="105"/>
      <c r="D14" s="105"/>
      <c r="E14" s="105"/>
      <c r="F14" s="105"/>
      <c r="G14" s="105"/>
      <c r="H14" s="105">
        <f t="shared" ref="H14:H19" ca="1" si="6">$C$3</f>
        <v>0</v>
      </c>
      <c r="I14" s="105"/>
      <c r="J14" s="105"/>
      <c r="K14" s="105">
        <f ca="1">$C$3</f>
        <v>0</v>
      </c>
      <c r="L14" s="105"/>
      <c r="M14" s="105">
        <f t="shared" ca="1" si="5"/>
        <v>0</v>
      </c>
      <c r="N14" s="105"/>
      <c r="O14" s="105">
        <f ca="1">$C$3</f>
        <v>0</v>
      </c>
      <c r="P14" s="105"/>
      <c r="Q14" s="105"/>
      <c r="R14" s="105"/>
      <c r="S14" s="105"/>
      <c r="T14" s="105">
        <f t="shared" ref="T14:T19" ca="1" si="7">$C$3</f>
        <v>0</v>
      </c>
      <c r="U14" s="105"/>
      <c r="V14" s="105"/>
      <c r="W14" s="105">
        <f t="shared" ref="W14:W19" ca="1" si="8">$C$3</f>
        <v>0</v>
      </c>
      <c r="X14" s="105"/>
      <c r="Y14" s="105"/>
      <c r="Z14" s="105"/>
      <c r="AA14" s="105"/>
      <c r="AB14" s="105"/>
    </row>
    <row r="15" spans="2:28" s="74" customFormat="1" ht="15" x14ac:dyDescent="0.25">
      <c r="C15" s="105"/>
      <c r="D15" s="105"/>
      <c r="E15" s="105"/>
      <c r="F15" s="105"/>
      <c r="G15" s="105"/>
      <c r="H15" s="105">
        <f t="shared" ca="1" si="6"/>
        <v>0</v>
      </c>
      <c r="I15" s="105"/>
      <c r="J15" s="105"/>
      <c r="K15" s="105">
        <f ca="1">$C$3</f>
        <v>0</v>
      </c>
      <c r="L15" s="105"/>
      <c r="M15" s="105">
        <f t="shared" ca="1" si="5"/>
        <v>0</v>
      </c>
      <c r="N15" s="105"/>
      <c r="O15" s="105">
        <f ca="1">$C$3</f>
        <v>0</v>
      </c>
      <c r="P15" s="105"/>
      <c r="Q15" s="105"/>
      <c r="R15" s="105"/>
      <c r="S15" s="105"/>
      <c r="T15" s="105">
        <f t="shared" ca="1" si="7"/>
        <v>0</v>
      </c>
      <c r="U15" s="105"/>
      <c r="V15" s="105"/>
      <c r="W15" s="105">
        <f t="shared" ca="1" si="8"/>
        <v>0</v>
      </c>
      <c r="X15" s="105"/>
      <c r="Y15" s="105"/>
      <c r="Z15" s="105"/>
      <c r="AA15" s="105"/>
      <c r="AB15" s="105"/>
    </row>
    <row r="16" spans="2:28" s="74" customFormat="1" ht="15" x14ac:dyDescent="0.25">
      <c r="C16" s="105"/>
      <c r="D16" s="105"/>
      <c r="E16" s="105"/>
      <c r="F16" s="105"/>
      <c r="G16" s="105"/>
      <c r="H16" s="105">
        <f t="shared" ca="1" si="6"/>
        <v>0</v>
      </c>
      <c r="I16" s="105">
        <f ca="1">$C$3</f>
        <v>0</v>
      </c>
      <c r="J16" s="105">
        <f ca="1">$C$3</f>
        <v>0</v>
      </c>
      <c r="K16" s="105"/>
      <c r="L16" s="105"/>
      <c r="M16" s="105">
        <f t="shared" ca="1" si="5"/>
        <v>0</v>
      </c>
      <c r="N16" s="105"/>
      <c r="O16" s="105"/>
      <c r="P16" s="105">
        <f ca="1">$C$3</f>
        <v>0</v>
      </c>
      <c r="Q16" s="105">
        <f ca="1">$C$3</f>
        <v>0</v>
      </c>
      <c r="R16" s="105"/>
      <c r="S16" s="105"/>
      <c r="T16" s="105">
        <f t="shared" ca="1" si="7"/>
        <v>0</v>
      </c>
      <c r="U16" s="105"/>
      <c r="V16" s="105"/>
      <c r="W16" s="105">
        <f t="shared" ca="1" si="8"/>
        <v>0</v>
      </c>
      <c r="X16" s="105"/>
      <c r="Y16" s="105"/>
      <c r="Z16" s="105"/>
      <c r="AA16" s="105"/>
      <c r="AB16" s="105"/>
    </row>
    <row r="17" spans="3:28" s="74" customFormat="1" ht="15" x14ac:dyDescent="0.25">
      <c r="C17" s="105"/>
      <c r="D17" s="105"/>
      <c r="E17" s="105"/>
      <c r="F17" s="105"/>
      <c r="G17" s="105"/>
      <c r="H17" s="105">
        <f t="shared" ca="1" si="6"/>
        <v>0</v>
      </c>
      <c r="I17" s="105"/>
      <c r="J17" s="105"/>
      <c r="K17" s="105">
        <f ca="1">$C$3</f>
        <v>0</v>
      </c>
      <c r="L17" s="105"/>
      <c r="M17" s="105">
        <f t="shared" ca="1" si="5"/>
        <v>0</v>
      </c>
      <c r="N17" s="105"/>
      <c r="O17" s="105"/>
      <c r="P17" s="105"/>
      <c r="Q17" s="105"/>
      <c r="R17" s="105">
        <f ca="1">$C$3</f>
        <v>0</v>
      </c>
      <c r="S17" s="105"/>
      <c r="T17" s="105">
        <f t="shared" ca="1" si="7"/>
        <v>0</v>
      </c>
      <c r="U17" s="105">
        <f ca="1">$C$3</f>
        <v>0</v>
      </c>
      <c r="V17" s="105">
        <f ca="1">$C$3</f>
        <v>0</v>
      </c>
      <c r="W17" s="105">
        <f t="shared" ca="1" si="8"/>
        <v>0</v>
      </c>
      <c r="X17" s="105"/>
      <c r="Y17" s="105"/>
      <c r="Z17" s="105"/>
      <c r="AA17" s="105"/>
      <c r="AB17" s="105"/>
    </row>
    <row r="18" spans="3:28" s="74" customFormat="1" ht="15" x14ac:dyDescent="0.25">
      <c r="C18" s="105"/>
      <c r="D18" s="105"/>
      <c r="E18" s="105"/>
      <c r="F18" s="105"/>
      <c r="G18" s="105"/>
      <c r="H18" s="105">
        <f t="shared" ca="1" si="6"/>
        <v>0</v>
      </c>
      <c r="I18" s="105"/>
      <c r="J18" s="105"/>
      <c r="K18" s="105">
        <f ca="1">$C$3</f>
        <v>0</v>
      </c>
      <c r="L18" s="105"/>
      <c r="M18" s="105">
        <f t="shared" ca="1" si="5"/>
        <v>0</v>
      </c>
      <c r="N18" s="105"/>
      <c r="O18" s="105"/>
      <c r="P18" s="105"/>
      <c r="Q18" s="105"/>
      <c r="R18" s="105">
        <f ca="1">$C$3</f>
        <v>0</v>
      </c>
      <c r="S18" s="105"/>
      <c r="T18" s="105">
        <f t="shared" ca="1" si="7"/>
        <v>0</v>
      </c>
      <c r="U18" s="105"/>
      <c r="V18" s="105"/>
      <c r="W18" s="105">
        <f t="shared" ca="1" si="8"/>
        <v>0</v>
      </c>
      <c r="X18" s="105"/>
      <c r="Y18" s="105"/>
      <c r="Z18" s="105"/>
      <c r="AA18" s="105"/>
      <c r="AB18" s="105"/>
    </row>
    <row r="19" spans="3:28" s="74" customFormat="1" ht="15" x14ac:dyDescent="0.25">
      <c r="C19" s="105"/>
      <c r="D19" s="105"/>
      <c r="E19" s="105"/>
      <c r="F19" s="105"/>
      <c r="G19" s="105"/>
      <c r="H19" s="105">
        <f t="shared" ca="1" si="6"/>
        <v>0</v>
      </c>
      <c r="I19" s="105">
        <f ca="1">$C$3</f>
        <v>0</v>
      </c>
      <c r="J19" s="105">
        <f ca="1">$C$3</f>
        <v>0</v>
      </c>
      <c r="K19" s="105"/>
      <c r="L19" s="105"/>
      <c r="M19" s="105">
        <f t="shared" ca="1" si="5"/>
        <v>0</v>
      </c>
      <c r="N19" s="105"/>
      <c r="O19" s="105">
        <f ca="1">$C$3</f>
        <v>0</v>
      </c>
      <c r="P19" s="105">
        <f ca="1">$C$3</f>
        <v>0</v>
      </c>
      <c r="Q19" s="105">
        <f ca="1">$C$3</f>
        <v>0</v>
      </c>
      <c r="R19" s="105"/>
      <c r="S19" s="105"/>
      <c r="T19" s="105">
        <f t="shared" ca="1" si="7"/>
        <v>0</v>
      </c>
      <c r="U19" s="105"/>
      <c r="V19" s="105"/>
      <c r="W19" s="105">
        <f t="shared" ca="1" si="8"/>
        <v>0</v>
      </c>
      <c r="X19" s="105"/>
      <c r="Y19" s="105"/>
      <c r="Z19" s="105"/>
      <c r="AA19" s="105"/>
      <c r="AB19" s="105"/>
    </row>
    <row r="20" spans="3:28" s="74" customFormat="1" ht="15" x14ac:dyDescent="0.2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row>
    <row r="21" spans="3:28" s="74" customFormat="1" ht="15" x14ac:dyDescent="0.25">
      <c r="C21" s="105"/>
      <c r="D21" s="105"/>
      <c r="E21" s="105">
        <f ca="1">$D$3</f>
        <v>0</v>
      </c>
      <c r="F21" s="105">
        <f ca="1">$D$3</f>
        <v>0</v>
      </c>
      <c r="G21" s="105">
        <f ca="1">$D$3</f>
        <v>0</v>
      </c>
      <c r="H21" s="105">
        <f ca="1">$D$3</f>
        <v>0</v>
      </c>
      <c r="I21" s="105"/>
      <c r="J21" s="105">
        <f ca="1">$D$3</f>
        <v>0</v>
      </c>
      <c r="K21" s="105"/>
      <c r="L21" s="105"/>
      <c r="M21" s="105">
        <f ca="1">$D$3</f>
        <v>0</v>
      </c>
      <c r="N21" s="105"/>
      <c r="O21" s="105"/>
      <c r="P21" s="105">
        <f ca="1">$D$3</f>
        <v>0</v>
      </c>
      <c r="Q21" s="105">
        <f ca="1">$D$3</f>
        <v>0</v>
      </c>
      <c r="R21" s="105">
        <f ca="1">$D$3</f>
        <v>0</v>
      </c>
      <c r="S21" s="105"/>
      <c r="T21" s="105">
        <f ca="1">$D$3</f>
        <v>0</v>
      </c>
      <c r="U21" s="105">
        <f ca="1">$D$3</f>
        <v>0</v>
      </c>
      <c r="V21" s="105">
        <f ca="1">$D$3</f>
        <v>0</v>
      </c>
      <c r="W21" s="105">
        <f ca="1">$D$3</f>
        <v>0</v>
      </c>
      <c r="X21" s="105"/>
      <c r="Y21" s="105">
        <f t="shared" ref="Y21:Y27" ca="1" si="9">$D$3</f>
        <v>0</v>
      </c>
      <c r="Z21" s="105"/>
      <c r="AA21" s="105"/>
      <c r="AB21" s="105"/>
    </row>
    <row r="22" spans="3:28" s="74" customFormat="1" ht="15" x14ac:dyDescent="0.25">
      <c r="C22" s="105"/>
      <c r="D22" s="105"/>
      <c r="E22" s="105">
        <f t="shared" ref="E22:E27" ca="1" si="10">$D$3</f>
        <v>0</v>
      </c>
      <c r="F22" s="105"/>
      <c r="G22" s="105"/>
      <c r="H22" s="105"/>
      <c r="I22" s="105"/>
      <c r="J22" s="105">
        <f ca="1">$D$3</f>
        <v>0</v>
      </c>
      <c r="K22" s="105"/>
      <c r="L22" s="105"/>
      <c r="M22" s="105">
        <f ca="1">$D$3</f>
        <v>0</v>
      </c>
      <c r="N22" s="105"/>
      <c r="O22" s="105">
        <f ca="1">$D$3</f>
        <v>0</v>
      </c>
      <c r="P22" s="105"/>
      <c r="Q22" s="105"/>
      <c r="R22" s="105"/>
      <c r="S22" s="105"/>
      <c r="T22" s="105">
        <f t="shared" ref="T22:T27" ca="1" si="11">$D$3</f>
        <v>0</v>
      </c>
      <c r="U22" s="105"/>
      <c r="V22" s="105"/>
      <c r="W22" s="105"/>
      <c r="X22" s="105"/>
      <c r="Y22" s="105">
        <f t="shared" ca="1" si="9"/>
        <v>0</v>
      </c>
      <c r="Z22" s="105"/>
      <c r="AA22" s="105"/>
      <c r="AB22" s="105"/>
    </row>
    <row r="23" spans="3:28" s="74" customFormat="1" ht="15" x14ac:dyDescent="0.25">
      <c r="C23" s="105"/>
      <c r="D23" s="105"/>
      <c r="E23" s="105">
        <f t="shared" ca="1" si="10"/>
        <v>0</v>
      </c>
      <c r="F23" s="105"/>
      <c r="G23" s="105"/>
      <c r="H23" s="105"/>
      <c r="I23" s="105"/>
      <c r="J23" s="105">
        <f ca="1">$D$3</f>
        <v>0</v>
      </c>
      <c r="K23" s="105"/>
      <c r="L23" s="105"/>
      <c r="M23" s="105">
        <f ca="1">$D$3</f>
        <v>0</v>
      </c>
      <c r="N23" s="105"/>
      <c r="O23" s="105">
        <f ca="1">$D$3</f>
        <v>0</v>
      </c>
      <c r="P23" s="105"/>
      <c r="Q23" s="105"/>
      <c r="R23" s="105"/>
      <c r="S23" s="105"/>
      <c r="T23" s="105">
        <f t="shared" ca="1" si="11"/>
        <v>0</v>
      </c>
      <c r="U23" s="105"/>
      <c r="V23" s="105"/>
      <c r="W23" s="105"/>
      <c r="X23" s="105"/>
      <c r="Y23" s="105">
        <f t="shared" ca="1" si="9"/>
        <v>0</v>
      </c>
      <c r="Z23" s="105"/>
      <c r="AA23" s="105"/>
      <c r="AB23" s="105"/>
    </row>
    <row r="24" spans="3:28" s="74" customFormat="1" ht="15" x14ac:dyDescent="0.25">
      <c r="C24" s="105"/>
      <c r="D24" s="105"/>
      <c r="E24" s="105">
        <f t="shared" ca="1" si="10"/>
        <v>0</v>
      </c>
      <c r="F24" s="105">
        <f ca="1">$D$3</f>
        <v>0</v>
      </c>
      <c r="G24" s="105">
        <f ca="1">$D$3</f>
        <v>0</v>
      </c>
      <c r="H24" s="105"/>
      <c r="I24" s="105"/>
      <c r="J24" s="105"/>
      <c r="K24" s="105">
        <f ca="1">$D$3</f>
        <v>0</v>
      </c>
      <c r="L24" s="105">
        <f ca="1">$D$3</f>
        <v>0</v>
      </c>
      <c r="M24" s="105"/>
      <c r="N24" s="105"/>
      <c r="O24" s="105">
        <f ca="1">$D$3</f>
        <v>0</v>
      </c>
      <c r="P24" s="105"/>
      <c r="Q24" s="105"/>
      <c r="R24" s="105"/>
      <c r="S24" s="105"/>
      <c r="T24" s="105">
        <f t="shared" ca="1" si="11"/>
        <v>0</v>
      </c>
      <c r="U24" s="105">
        <f ca="1">$D$3</f>
        <v>0</v>
      </c>
      <c r="V24" s="105">
        <f ca="1">$D$3</f>
        <v>0</v>
      </c>
      <c r="W24" s="105"/>
      <c r="X24" s="105"/>
      <c r="Y24" s="105">
        <f t="shared" ca="1" si="9"/>
        <v>0</v>
      </c>
      <c r="Z24" s="105"/>
      <c r="AA24" s="105"/>
      <c r="AB24" s="105"/>
    </row>
    <row r="25" spans="3:28" s="74" customFormat="1" ht="15" x14ac:dyDescent="0.25">
      <c r="C25" s="105"/>
      <c r="D25" s="105"/>
      <c r="E25" s="105">
        <f t="shared" ca="1" si="10"/>
        <v>0</v>
      </c>
      <c r="F25" s="105"/>
      <c r="G25" s="105"/>
      <c r="H25" s="105"/>
      <c r="I25" s="105"/>
      <c r="J25" s="105">
        <f ca="1">$D$3</f>
        <v>0</v>
      </c>
      <c r="K25" s="105"/>
      <c r="L25" s="105"/>
      <c r="M25" s="105">
        <f ca="1">$D$3</f>
        <v>0</v>
      </c>
      <c r="N25" s="105"/>
      <c r="O25" s="105">
        <f ca="1">$D$3</f>
        <v>0</v>
      </c>
      <c r="P25" s="105"/>
      <c r="Q25" s="105"/>
      <c r="R25" s="105"/>
      <c r="S25" s="105"/>
      <c r="T25" s="105">
        <f t="shared" ca="1" si="11"/>
        <v>0</v>
      </c>
      <c r="U25" s="105"/>
      <c r="V25" s="105"/>
      <c r="W25" s="105"/>
      <c r="X25" s="105"/>
      <c r="Y25" s="105">
        <f t="shared" ca="1" si="9"/>
        <v>0</v>
      </c>
      <c r="Z25" s="105"/>
      <c r="AA25" s="105"/>
      <c r="AB25" s="105"/>
    </row>
    <row r="26" spans="3:28" s="74" customFormat="1" ht="15" x14ac:dyDescent="0.25">
      <c r="C26" s="105"/>
      <c r="D26" s="105"/>
      <c r="E26" s="105">
        <f t="shared" ca="1" si="10"/>
        <v>0</v>
      </c>
      <c r="F26" s="105"/>
      <c r="G26" s="105"/>
      <c r="H26" s="105"/>
      <c r="I26" s="105"/>
      <c r="J26" s="105">
        <f ca="1">$D$3</f>
        <v>0</v>
      </c>
      <c r="K26" s="105"/>
      <c r="L26" s="105"/>
      <c r="M26" s="105">
        <f ca="1">$D$3</f>
        <v>0</v>
      </c>
      <c r="N26" s="105"/>
      <c r="O26" s="105">
        <f ca="1">$D$3</f>
        <v>0</v>
      </c>
      <c r="P26" s="105"/>
      <c r="Q26" s="105"/>
      <c r="R26" s="105"/>
      <c r="S26" s="105"/>
      <c r="T26" s="105">
        <f t="shared" ca="1" si="11"/>
        <v>0</v>
      </c>
      <c r="U26" s="105"/>
      <c r="V26" s="105"/>
      <c r="W26" s="105"/>
      <c r="X26" s="105"/>
      <c r="Y26" s="105">
        <f t="shared" ca="1" si="9"/>
        <v>0</v>
      </c>
      <c r="Z26" s="105"/>
      <c r="AA26" s="105"/>
      <c r="AB26" s="105"/>
    </row>
    <row r="27" spans="3:28" s="74" customFormat="1" ht="15" x14ac:dyDescent="0.25">
      <c r="C27" s="105"/>
      <c r="D27" s="105"/>
      <c r="E27" s="105">
        <f t="shared" ca="1" si="10"/>
        <v>0</v>
      </c>
      <c r="F27" s="105">
        <f ca="1">$D$3</f>
        <v>0</v>
      </c>
      <c r="G27" s="105">
        <f ca="1">$D$3</f>
        <v>0</v>
      </c>
      <c r="H27" s="105">
        <f ca="1">$D$3</f>
        <v>0</v>
      </c>
      <c r="I27" s="105"/>
      <c r="J27" s="105">
        <f ca="1">$D$3</f>
        <v>0</v>
      </c>
      <c r="K27" s="105"/>
      <c r="L27" s="105"/>
      <c r="M27" s="105">
        <f ca="1">$D$3</f>
        <v>0</v>
      </c>
      <c r="N27" s="105"/>
      <c r="O27" s="105"/>
      <c r="P27" s="105">
        <f ca="1">$D$3</f>
        <v>0</v>
      </c>
      <c r="Q27" s="105">
        <f ca="1">$D$3</f>
        <v>0</v>
      </c>
      <c r="R27" s="105">
        <f ca="1">$D$3</f>
        <v>0</v>
      </c>
      <c r="S27" s="105"/>
      <c r="T27" s="105">
        <f t="shared" ca="1" si="11"/>
        <v>0</v>
      </c>
      <c r="U27" s="105">
        <f ca="1">$D$3</f>
        <v>0</v>
      </c>
      <c r="V27" s="105">
        <f ca="1">$D$3</f>
        <v>0</v>
      </c>
      <c r="W27" s="105">
        <f ca="1">$D$3</f>
        <v>0</v>
      </c>
      <c r="X27" s="105"/>
      <c r="Y27" s="105">
        <f t="shared" ca="1" si="9"/>
        <v>0</v>
      </c>
      <c r="Z27" s="105">
        <f ca="1">$D$3</f>
        <v>0</v>
      </c>
      <c r="AA27" s="105">
        <f ca="1">$D$3</f>
        <v>0</v>
      </c>
      <c r="AB27" s="105">
        <f ca="1">$D$3</f>
        <v>0</v>
      </c>
    </row>
    <row r="28" spans="3:28" s="74" customFormat="1" ht="19.5" customHeight="1" x14ac:dyDescent="0.2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showGridLines="0" topLeftCell="A4" workbookViewId="0">
      <selection activeCell="F5" sqref="F5:I16"/>
    </sheetView>
  </sheetViews>
  <sheetFormatPr defaultRowHeight="15" x14ac:dyDescent="0.25"/>
  <cols>
    <col min="1" max="1" width="5.85546875" style="8" customWidth="1"/>
    <col min="2" max="2" width="7.5703125" style="8" customWidth="1"/>
    <col min="3" max="5" width="10.85546875" style="8" customWidth="1"/>
    <col min="6" max="9" width="7.7109375" style="8" customWidth="1"/>
    <col min="10" max="16" width="9.140625" style="8"/>
    <col min="17" max="17" width="5.85546875" style="8" customWidth="1"/>
    <col min="18" max="16384" width="9.140625" style="8"/>
  </cols>
  <sheetData>
    <row r="1" spans="2:9" ht="19.5" customHeight="1" x14ac:dyDescent="0.25"/>
    <row r="2" spans="2:9" ht="18.75" x14ac:dyDescent="0.25">
      <c r="B2" s="11" t="s">
        <v>364</v>
      </c>
    </row>
    <row r="3" spans="2:9" x14ac:dyDescent="0.25">
      <c r="E3" s="10" t="s">
        <v>363</v>
      </c>
      <c r="F3" s="316">
        <v>0</v>
      </c>
      <c r="G3" s="317">
        <v>33</v>
      </c>
      <c r="H3" s="317">
        <v>66</v>
      </c>
      <c r="I3" s="316">
        <v>100</v>
      </c>
    </row>
    <row r="4" spans="2:9" x14ac:dyDescent="0.25">
      <c r="B4" s="313" t="s">
        <v>9</v>
      </c>
      <c r="C4" s="314" t="s">
        <v>336</v>
      </c>
      <c r="D4" s="314" t="s">
        <v>335</v>
      </c>
      <c r="E4" s="314" t="s">
        <v>301</v>
      </c>
      <c r="F4" s="313" t="s">
        <v>362</v>
      </c>
      <c r="G4" s="315" t="s">
        <v>361</v>
      </c>
      <c r="H4" s="314" t="s">
        <v>360</v>
      </c>
      <c r="I4" s="313" t="s">
        <v>359</v>
      </c>
    </row>
    <row r="5" spans="2:9" x14ac:dyDescent="0.25">
      <c r="B5" s="9" t="s">
        <v>24</v>
      </c>
      <c r="C5" s="310">
        <v>185</v>
      </c>
      <c r="D5" s="310">
        <v>197</v>
      </c>
      <c r="E5" s="310">
        <f t="shared" ref="E5:E16" si="0">D5-C5</f>
        <v>12</v>
      </c>
      <c r="F5" s="312"/>
      <c r="G5" s="311"/>
      <c r="H5" s="311"/>
      <c r="I5" s="311"/>
    </row>
    <row r="6" spans="2:9" x14ac:dyDescent="0.25">
      <c r="B6" s="9" t="s">
        <v>25</v>
      </c>
      <c r="C6" s="310">
        <v>200</v>
      </c>
      <c r="D6" s="310">
        <v>180</v>
      </c>
      <c r="E6" s="310">
        <f t="shared" si="0"/>
        <v>-20</v>
      </c>
      <c r="F6" s="309"/>
      <c r="G6" s="308"/>
      <c r="H6" s="308"/>
      <c r="I6" s="308"/>
    </row>
    <row r="7" spans="2:9" x14ac:dyDescent="0.25">
      <c r="B7" s="9" t="s">
        <v>26</v>
      </c>
      <c r="C7" s="310">
        <v>210</v>
      </c>
      <c r="D7" s="310">
        <v>222</v>
      </c>
      <c r="E7" s="310">
        <f t="shared" si="0"/>
        <v>12</v>
      </c>
      <c r="F7" s="309"/>
      <c r="G7" s="308"/>
      <c r="H7" s="308"/>
      <c r="I7" s="308"/>
    </row>
    <row r="8" spans="2:9" x14ac:dyDescent="0.25">
      <c r="B8" s="9" t="s">
        <v>27</v>
      </c>
      <c r="C8" s="310">
        <v>210</v>
      </c>
      <c r="D8" s="310">
        <v>232</v>
      </c>
      <c r="E8" s="310">
        <f t="shared" si="0"/>
        <v>22</v>
      </c>
      <c r="F8" s="309"/>
      <c r="G8" s="308"/>
      <c r="H8" s="308"/>
      <c r="I8" s="308"/>
    </row>
    <row r="9" spans="2:9" x14ac:dyDescent="0.25">
      <c r="B9" s="9" t="s">
        <v>28</v>
      </c>
      <c r="C9" s="310">
        <v>220</v>
      </c>
      <c r="D9" s="310">
        <v>250</v>
      </c>
      <c r="E9" s="310">
        <f t="shared" si="0"/>
        <v>30</v>
      </c>
      <c r="F9" s="309"/>
      <c r="G9" s="308"/>
      <c r="H9" s="308"/>
      <c r="I9" s="308"/>
    </row>
    <row r="10" spans="2:9" x14ac:dyDescent="0.25">
      <c r="B10" s="9" t="s">
        <v>29</v>
      </c>
      <c r="C10" s="310">
        <v>220</v>
      </c>
      <c r="D10" s="310">
        <v>276</v>
      </c>
      <c r="E10" s="310">
        <f t="shared" si="0"/>
        <v>56</v>
      </c>
      <c r="F10" s="309"/>
      <c r="G10" s="308"/>
      <c r="H10" s="308"/>
      <c r="I10" s="308"/>
    </row>
    <row r="11" spans="2:9" x14ac:dyDescent="0.25">
      <c r="B11" s="9" t="s">
        <v>30</v>
      </c>
      <c r="C11" s="310">
        <v>220</v>
      </c>
      <c r="D11" s="310">
        <v>304</v>
      </c>
      <c r="E11" s="310">
        <f t="shared" si="0"/>
        <v>84</v>
      </c>
      <c r="F11" s="309"/>
      <c r="G11" s="308"/>
      <c r="H11" s="308"/>
      <c r="I11" s="308"/>
    </row>
    <row r="12" spans="2:9" x14ac:dyDescent="0.25">
      <c r="B12" s="9" t="s">
        <v>358</v>
      </c>
      <c r="C12" s="310">
        <v>230</v>
      </c>
      <c r="D12" s="310">
        <v>205</v>
      </c>
      <c r="E12" s="310">
        <f t="shared" si="0"/>
        <v>-25</v>
      </c>
      <c r="F12" s="309"/>
      <c r="G12" s="308"/>
      <c r="H12" s="308"/>
      <c r="I12" s="308"/>
    </row>
    <row r="13" spans="2:9" x14ac:dyDescent="0.25">
      <c r="B13" s="9" t="s">
        <v>31</v>
      </c>
      <c r="C13" s="310">
        <v>230</v>
      </c>
      <c r="D13" s="310">
        <v>285</v>
      </c>
      <c r="E13" s="310">
        <f t="shared" si="0"/>
        <v>55</v>
      </c>
      <c r="F13" s="309"/>
      <c r="G13" s="308"/>
      <c r="H13" s="308"/>
      <c r="I13" s="308"/>
    </row>
    <row r="14" spans="2:9" x14ac:dyDescent="0.25">
      <c r="B14" s="9" t="s">
        <v>32</v>
      </c>
      <c r="C14" s="310">
        <v>250</v>
      </c>
      <c r="D14" s="310">
        <v>272</v>
      </c>
      <c r="E14" s="310">
        <f t="shared" si="0"/>
        <v>22</v>
      </c>
      <c r="F14" s="309"/>
      <c r="G14" s="308"/>
      <c r="H14" s="308"/>
      <c r="I14" s="308"/>
    </row>
    <row r="15" spans="2:9" x14ac:dyDescent="0.25">
      <c r="B15" s="9" t="s">
        <v>357</v>
      </c>
      <c r="C15" s="310">
        <v>250</v>
      </c>
      <c r="D15" s="310">
        <v>262</v>
      </c>
      <c r="E15" s="310">
        <f t="shared" si="0"/>
        <v>12</v>
      </c>
      <c r="F15" s="309"/>
      <c r="G15" s="308"/>
      <c r="H15" s="308"/>
      <c r="I15" s="308"/>
    </row>
    <row r="16" spans="2:9" x14ac:dyDescent="0.25">
      <c r="B16" s="9" t="s">
        <v>33</v>
      </c>
      <c r="C16" s="310">
        <v>260</v>
      </c>
      <c r="D16" s="310">
        <v>229</v>
      </c>
      <c r="E16" s="310">
        <f t="shared" si="0"/>
        <v>-31</v>
      </c>
      <c r="F16" s="309"/>
      <c r="G16" s="308"/>
      <c r="H16" s="308"/>
      <c r="I16" s="308"/>
    </row>
    <row r="18" spans="2:8" x14ac:dyDescent="0.25">
      <c r="B18" s="16" t="s">
        <v>333</v>
      </c>
    </row>
    <row r="19" spans="2:8" x14ac:dyDescent="0.25">
      <c r="B19" s="15" t="s">
        <v>135</v>
      </c>
      <c r="C19" s="604" t="s">
        <v>231</v>
      </c>
      <c r="D19" s="605"/>
      <c r="E19" s="605"/>
      <c r="F19" s="605"/>
      <c r="G19" s="605"/>
      <c r="H19" s="605"/>
    </row>
    <row r="20" spans="2:8" x14ac:dyDescent="0.25">
      <c r="B20" s="14" t="s">
        <v>356</v>
      </c>
      <c r="C20" s="13" t="s">
        <v>355</v>
      </c>
      <c r="D20" s="12"/>
      <c r="E20" s="12"/>
      <c r="F20" s="12"/>
      <c r="G20" s="12"/>
      <c r="H20" s="12"/>
    </row>
    <row r="21" spans="2:8" x14ac:dyDescent="0.25">
      <c r="B21" s="14" t="s">
        <v>354</v>
      </c>
      <c r="C21" s="13" t="s">
        <v>353</v>
      </c>
      <c r="D21" s="12"/>
      <c r="E21" s="12"/>
      <c r="F21" s="12"/>
      <c r="G21" s="12"/>
      <c r="H21" s="12"/>
    </row>
    <row r="22" spans="2:8" ht="19.5" customHeight="1" x14ac:dyDescent="0.25"/>
  </sheetData>
  <mergeCells count="1">
    <mergeCell ref="C19:H19"/>
  </mergeCells>
  <pageMargins left="0.75" right="0.75" top="1" bottom="1" header="0.5" footer="0.5"/>
  <pageSetup orientation="portrait" verticalDpi="0" r:id="rId1"/>
  <headerFooter alignWithMargins="0"/>
  <ignoredErrors>
    <ignoredError sqref="G4" twoDigitTextYear="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election activeCell="D4" sqref="D4:D15"/>
    </sheetView>
  </sheetViews>
  <sheetFormatPr defaultRowHeight="15" x14ac:dyDescent="0.25"/>
  <cols>
    <col min="1" max="1" width="5.85546875" style="74" customWidth="1"/>
    <col min="2" max="2" width="13" style="74" customWidth="1"/>
    <col min="3" max="3" width="13.28515625" style="74" customWidth="1"/>
    <col min="4" max="4" width="23" style="74" customWidth="1"/>
    <col min="5" max="12" width="9.140625" style="74"/>
    <col min="13" max="13" width="5.85546875" style="74" customWidth="1"/>
    <col min="14" max="16384" width="9.140625" style="74"/>
  </cols>
  <sheetData>
    <row r="1" spans="1:4" ht="19.5" customHeight="1" x14ac:dyDescent="0.25"/>
    <row r="2" spans="1:4" ht="23.25" customHeight="1" x14ac:dyDescent="0.25">
      <c r="B2" s="80" t="s">
        <v>134</v>
      </c>
    </row>
    <row r="3" spans="1:4" ht="16.5" customHeight="1" x14ac:dyDescent="0.25">
      <c r="A3" s="121"/>
      <c r="B3" s="106" t="s">
        <v>9</v>
      </c>
      <c r="C3" s="109" t="s">
        <v>70</v>
      </c>
      <c r="D3" s="111" t="s">
        <v>118</v>
      </c>
    </row>
    <row r="4" spans="1:4" ht="16.5" customHeight="1" x14ac:dyDescent="0.25">
      <c r="A4" s="121"/>
      <c r="B4" s="119" t="s">
        <v>2</v>
      </c>
      <c r="C4" s="113">
        <v>1756</v>
      </c>
      <c r="D4" s="114">
        <f>C4</f>
        <v>1756</v>
      </c>
    </row>
    <row r="5" spans="1:4" ht="16.5" customHeight="1" x14ac:dyDescent="0.25">
      <c r="A5" s="121"/>
      <c r="B5" s="108" t="s">
        <v>3</v>
      </c>
      <c r="C5" s="110">
        <v>2245</v>
      </c>
      <c r="D5" s="112">
        <f t="shared" ref="D5:D15" si="0">C5</f>
        <v>2245</v>
      </c>
    </row>
    <row r="6" spans="1:4" ht="16.5" customHeight="1" x14ac:dyDescent="0.25">
      <c r="A6" s="121"/>
      <c r="B6" s="108" t="s">
        <v>4</v>
      </c>
      <c r="C6" s="110">
        <v>3470</v>
      </c>
      <c r="D6" s="112">
        <f t="shared" si="0"/>
        <v>3470</v>
      </c>
    </row>
    <row r="7" spans="1:4" ht="16.5" customHeight="1" x14ac:dyDescent="0.25">
      <c r="A7" s="121"/>
      <c r="B7" s="108" t="s">
        <v>14</v>
      </c>
      <c r="C7" s="110">
        <v>2750</v>
      </c>
      <c r="D7" s="112">
        <f t="shared" si="0"/>
        <v>2750</v>
      </c>
    </row>
    <row r="8" spans="1:4" ht="16.5" customHeight="1" x14ac:dyDescent="0.25">
      <c r="A8" s="121"/>
      <c r="B8" s="108" t="s">
        <v>28</v>
      </c>
      <c r="C8" s="110">
        <v>1650</v>
      </c>
      <c r="D8" s="112">
        <f t="shared" si="0"/>
        <v>1650</v>
      </c>
    </row>
    <row r="9" spans="1:4" ht="16.5" customHeight="1" x14ac:dyDescent="0.25">
      <c r="A9" s="121"/>
      <c r="B9" s="108" t="s">
        <v>15</v>
      </c>
      <c r="C9" s="110">
        <v>2200</v>
      </c>
      <c r="D9" s="112">
        <f t="shared" si="0"/>
        <v>2200</v>
      </c>
    </row>
    <row r="10" spans="1:4" ht="16.5" customHeight="1" x14ac:dyDescent="0.25">
      <c r="A10" s="121"/>
      <c r="B10" s="108" t="s">
        <v>119</v>
      </c>
      <c r="C10" s="110">
        <v>2657</v>
      </c>
      <c r="D10" s="112">
        <f t="shared" si="0"/>
        <v>2657</v>
      </c>
    </row>
    <row r="11" spans="1:4" ht="16.5" customHeight="1" x14ac:dyDescent="0.25">
      <c r="A11" s="121"/>
      <c r="B11" s="108" t="s">
        <v>120</v>
      </c>
      <c r="C11" s="110">
        <v>3100</v>
      </c>
      <c r="D11" s="112">
        <f t="shared" si="0"/>
        <v>3100</v>
      </c>
    </row>
    <row r="12" spans="1:4" ht="16.5" customHeight="1" x14ac:dyDescent="0.25">
      <c r="A12" s="121"/>
      <c r="B12" s="108" t="s">
        <v>121</v>
      </c>
      <c r="C12" s="110">
        <v>2987</v>
      </c>
      <c r="D12" s="112">
        <f t="shared" si="0"/>
        <v>2987</v>
      </c>
    </row>
    <row r="13" spans="1:4" ht="16.5" customHeight="1" x14ac:dyDescent="0.25">
      <c r="A13" s="121"/>
      <c r="B13" s="108" t="s">
        <v>122</v>
      </c>
      <c r="C13" s="110">
        <v>2365</v>
      </c>
      <c r="D13" s="112">
        <f t="shared" si="0"/>
        <v>2365</v>
      </c>
    </row>
    <row r="14" spans="1:4" ht="16.5" customHeight="1" x14ac:dyDescent="0.25">
      <c r="A14" s="121"/>
      <c r="B14" s="108" t="s">
        <v>123</v>
      </c>
      <c r="C14" s="110">
        <v>2100</v>
      </c>
      <c r="D14" s="112">
        <f t="shared" si="0"/>
        <v>2100</v>
      </c>
    </row>
    <row r="15" spans="1:4" ht="16.5" customHeight="1" x14ac:dyDescent="0.25">
      <c r="A15" s="121"/>
      <c r="B15" s="120" t="s">
        <v>124</v>
      </c>
      <c r="C15" s="115">
        <v>1600</v>
      </c>
      <c r="D15" s="116">
        <f t="shared" si="0"/>
        <v>1600</v>
      </c>
    </row>
    <row r="16" spans="1:4" ht="18" customHeight="1" x14ac:dyDescent="0.25">
      <c r="A16" s="121"/>
      <c r="B16" s="107" t="s">
        <v>10</v>
      </c>
      <c r="C16" s="117">
        <f>SUM(C4:C15)</f>
        <v>28880</v>
      </c>
      <c r="D16" s="118"/>
    </row>
    <row r="20" ht="19.5" customHeight="1" x14ac:dyDescent="0.25"/>
  </sheetData>
  <autoFilter ref="B3:D16"/>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20"/>
  <sheetViews>
    <sheetView showGridLines="0" workbookViewId="0">
      <selection activeCell="G9" sqref="G9"/>
    </sheetView>
  </sheetViews>
  <sheetFormatPr defaultRowHeight="15" x14ac:dyDescent="0.25"/>
  <cols>
    <col min="1" max="1" width="5.85546875" style="125" customWidth="1"/>
    <col min="2" max="2" width="11.28515625" style="125" customWidth="1"/>
    <col min="3" max="4" width="13.7109375" style="125" customWidth="1"/>
    <col min="5" max="5" width="12.5703125" style="125" customWidth="1"/>
    <col min="6" max="6" width="9.140625" style="125"/>
    <col min="7" max="7" width="15.140625" style="125" customWidth="1"/>
    <col min="8" max="8" width="14.5703125" style="125" customWidth="1"/>
    <col min="9" max="9" width="5.85546875" style="125" customWidth="1"/>
    <col min="10" max="16384" width="9.140625" style="125"/>
  </cols>
  <sheetData>
    <row r="1" spans="2:8" ht="19.5" customHeight="1" x14ac:dyDescent="0.25"/>
    <row r="2" spans="2:8" ht="18.75" x14ac:dyDescent="0.25">
      <c r="B2" s="153" t="s">
        <v>169</v>
      </c>
    </row>
    <row r="3" spans="2:8" x14ac:dyDescent="0.25">
      <c r="B3" s="132"/>
      <c r="C3" s="132"/>
      <c r="D3" s="152" t="s">
        <v>168</v>
      </c>
      <c r="E3" s="132"/>
      <c r="F3" s="151">
        <f>G3/10000</f>
        <v>0.03</v>
      </c>
      <c r="G3" s="150">
        <v>300</v>
      </c>
      <c r="H3" s="149" t="s">
        <v>165</v>
      </c>
    </row>
    <row r="4" spans="2:8" x14ac:dyDescent="0.25">
      <c r="B4" s="132"/>
      <c r="C4" s="132"/>
      <c r="D4" s="152" t="s">
        <v>167</v>
      </c>
      <c r="E4" s="132"/>
      <c r="F4" s="151">
        <f>G4/1000</f>
        <v>0.1</v>
      </c>
      <c r="G4" s="150">
        <v>100</v>
      </c>
      <c r="H4" s="149" t="s">
        <v>165</v>
      </c>
    </row>
    <row r="5" spans="2:8" x14ac:dyDescent="0.25">
      <c r="B5" s="132"/>
      <c r="C5" s="132"/>
      <c r="D5" s="152" t="s">
        <v>166</v>
      </c>
      <c r="E5" s="132"/>
      <c r="F5" s="151">
        <f>G5/10000</f>
        <v>2.5000000000000001E-2</v>
      </c>
      <c r="G5" s="150">
        <v>250</v>
      </c>
      <c r="H5" s="149" t="s">
        <v>165</v>
      </c>
    </row>
    <row r="7" spans="2:8" x14ac:dyDescent="0.25">
      <c r="B7" s="636" t="s">
        <v>50</v>
      </c>
      <c r="C7" s="637" t="s">
        <v>70</v>
      </c>
      <c r="D7" s="637"/>
      <c r="E7" s="637" t="s">
        <v>84</v>
      </c>
      <c r="F7" s="637"/>
      <c r="G7" s="638" t="s">
        <v>164</v>
      </c>
      <c r="H7" s="636" t="s">
        <v>163</v>
      </c>
    </row>
    <row r="8" spans="2:8" x14ac:dyDescent="0.25">
      <c r="B8" s="636"/>
      <c r="C8" s="148" t="s">
        <v>162</v>
      </c>
      <c r="D8" s="148" t="s">
        <v>161</v>
      </c>
      <c r="E8" s="148" t="s">
        <v>10</v>
      </c>
      <c r="F8" s="148" t="s">
        <v>160</v>
      </c>
      <c r="G8" s="638"/>
      <c r="H8" s="636"/>
    </row>
    <row r="9" spans="2:8" x14ac:dyDescent="0.25">
      <c r="B9" s="147" t="s">
        <v>159</v>
      </c>
      <c r="C9" s="146">
        <v>225750000</v>
      </c>
      <c r="D9" s="146">
        <v>242560000</v>
      </c>
      <c r="E9" s="146">
        <f>D9-C9</f>
        <v>16810000</v>
      </c>
      <c r="F9" s="145">
        <f t="shared" ref="F9:F14" si="0">E9/C9</f>
        <v>7.4462901439645623E-2</v>
      </c>
      <c r="G9" s="144"/>
      <c r="H9" s="143"/>
    </row>
    <row r="10" spans="2:8" x14ac:dyDescent="0.25">
      <c r="B10" s="142" t="s">
        <v>158</v>
      </c>
      <c r="C10" s="141">
        <v>175900000</v>
      </c>
      <c r="D10" s="141">
        <v>198750000</v>
      </c>
      <c r="E10" s="141">
        <f>D10-C10</f>
        <v>22850000</v>
      </c>
      <c r="F10" s="140">
        <f t="shared" si="0"/>
        <v>0.12990335417851051</v>
      </c>
      <c r="G10" s="139"/>
      <c r="H10" s="138"/>
    </row>
    <row r="11" spans="2:8" x14ac:dyDescent="0.25">
      <c r="B11" s="142" t="s">
        <v>157</v>
      </c>
      <c r="C11" s="141">
        <v>276150000</v>
      </c>
      <c r="D11" s="141">
        <v>329375000</v>
      </c>
      <c r="E11" s="141">
        <f>D11-C11</f>
        <v>53225000</v>
      </c>
      <c r="F11" s="140">
        <f t="shared" si="0"/>
        <v>0.19273945319572697</v>
      </c>
      <c r="G11" s="139"/>
      <c r="H11" s="138"/>
    </row>
    <row r="12" spans="2:8" x14ac:dyDescent="0.25">
      <c r="B12" s="142" t="s">
        <v>156</v>
      </c>
      <c r="C12" s="141">
        <v>149750000</v>
      </c>
      <c r="D12" s="141">
        <v>165790000</v>
      </c>
      <c r="E12" s="141">
        <f>D12-C12</f>
        <v>16040000</v>
      </c>
      <c r="F12" s="140">
        <f t="shared" si="0"/>
        <v>0.1071118530884808</v>
      </c>
      <c r="G12" s="139"/>
      <c r="H12" s="138"/>
    </row>
    <row r="13" spans="2:8" x14ac:dyDescent="0.25">
      <c r="B13" s="137" t="s">
        <v>37</v>
      </c>
      <c r="C13" s="136">
        <v>169750000</v>
      </c>
      <c r="D13" s="136">
        <v>197690000</v>
      </c>
      <c r="E13" s="136">
        <f>D13-C13</f>
        <v>27940000</v>
      </c>
      <c r="F13" s="135">
        <f t="shared" si="0"/>
        <v>0.16459499263622976</v>
      </c>
      <c r="G13" s="134"/>
      <c r="H13" s="133"/>
    </row>
    <row r="14" spans="2:8" x14ac:dyDescent="0.25">
      <c r="B14" s="132"/>
      <c r="C14" s="131">
        <f>SUM(C9:C13)</f>
        <v>997300000</v>
      </c>
      <c r="D14" s="131">
        <f>SUM(D9:D13)</f>
        <v>1134165000</v>
      </c>
      <c r="E14" s="131">
        <f>SUM(E9:E13)</f>
        <v>136865000</v>
      </c>
      <c r="F14" s="130">
        <f t="shared" si="0"/>
        <v>0.13723553594705706</v>
      </c>
      <c r="G14" s="129" t="str">
        <f t="shared" ref="G14" si="1">IF(F14&gt;=F$4,"Terpenuhi","Tdk Terpenuhi")</f>
        <v>Terpenuhi</v>
      </c>
      <c r="H14" s="128">
        <f>SUM(H9:H13)</f>
        <v>0</v>
      </c>
    </row>
    <row r="16" spans="2:8" x14ac:dyDescent="0.25">
      <c r="B16" s="127" t="s">
        <v>136</v>
      </c>
    </row>
    <row r="17" spans="2:2" x14ac:dyDescent="0.25">
      <c r="B17" s="126" t="s">
        <v>155</v>
      </c>
    </row>
    <row r="18" spans="2:2" x14ac:dyDescent="0.25">
      <c r="B18" s="126" t="s">
        <v>154</v>
      </c>
    </row>
    <row r="19" spans="2:2" x14ac:dyDescent="0.25">
      <c r="B19" s="126" t="s">
        <v>153</v>
      </c>
    </row>
    <row r="20" spans="2:2" ht="19.5" customHeight="1" x14ac:dyDescent="0.25"/>
  </sheetData>
  <mergeCells count="5">
    <mergeCell ref="B7:B8"/>
    <mergeCell ref="C7:D7"/>
    <mergeCell ref="E7:F7"/>
    <mergeCell ref="G7:G8"/>
    <mergeCell ref="H7:H8"/>
  </mergeCells>
  <pageMargins left="0.7" right="0.7" top="0.75" bottom="0.75" header="0.3" footer="0.3"/>
  <ignoredErrors>
    <ignoredError sqref="F4" formula="1"/>
  </ignoredErrors>
  <drawing r:id="rId1"/>
  <legacyDrawing r:id="rId2"/>
  <mc:AlternateContent xmlns:mc="http://schemas.openxmlformats.org/markup-compatibility/2006">
    <mc:Choice Requires="x14">
      <controls>
        <mc:AlternateContent xmlns:mc="http://schemas.openxmlformats.org/markup-compatibility/2006">
          <mc:Choice Requires="x14">
            <control shapeId="43009" r:id="rId3" name="Scroll Bar 1">
              <controlPr defaultSize="0" autoPict="0">
                <anchor moveWithCells="1">
                  <from>
                    <xdr:col>4</xdr:col>
                    <xdr:colOff>200025</xdr:colOff>
                    <xdr:row>2</xdr:row>
                    <xdr:rowOff>28575</xdr:rowOff>
                  </from>
                  <to>
                    <xdr:col>4</xdr:col>
                    <xdr:colOff>685800</xdr:colOff>
                    <xdr:row>3</xdr:row>
                    <xdr:rowOff>0</xdr:rowOff>
                  </to>
                </anchor>
              </controlPr>
            </control>
          </mc:Choice>
        </mc:AlternateContent>
        <mc:AlternateContent xmlns:mc="http://schemas.openxmlformats.org/markup-compatibility/2006">
          <mc:Choice Requires="x14">
            <control shapeId="43010" r:id="rId4" name="Scroll Bar 2">
              <controlPr defaultSize="0" autoPict="0">
                <anchor moveWithCells="1">
                  <from>
                    <xdr:col>4</xdr:col>
                    <xdr:colOff>200025</xdr:colOff>
                    <xdr:row>3</xdr:row>
                    <xdr:rowOff>28575</xdr:rowOff>
                  </from>
                  <to>
                    <xdr:col>4</xdr:col>
                    <xdr:colOff>685800</xdr:colOff>
                    <xdr:row>4</xdr:row>
                    <xdr:rowOff>0</xdr:rowOff>
                  </to>
                </anchor>
              </controlPr>
            </control>
          </mc:Choice>
        </mc:AlternateContent>
        <mc:AlternateContent xmlns:mc="http://schemas.openxmlformats.org/markup-compatibility/2006">
          <mc:Choice Requires="x14">
            <control shapeId="43011" r:id="rId5" name="Scroll Bar 3">
              <controlPr defaultSize="0" autoPict="0">
                <anchor moveWithCells="1">
                  <from>
                    <xdr:col>4</xdr:col>
                    <xdr:colOff>200025</xdr:colOff>
                    <xdr:row>4</xdr:row>
                    <xdr:rowOff>28575</xdr:rowOff>
                  </from>
                  <to>
                    <xdr:col>4</xdr:col>
                    <xdr:colOff>685800</xdr:colOff>
                    <xdr:row>5</xdr:row>
                    <xdr:rowOff>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41"/>
  <sheetViews>
    <sheetView showGridLines="0" topLeftCell="A4" workbookViewId="0">
      <selection activeCell="D21" sqref="D21"/>
    </sheetView>
  </sheetViews>
  <sheetFormatPr defaultRowHeight="15" customHeight="1" x14ac:dyDescent="0.25"/>
  <cols>
    <col min="1" max="1" width="5.85546875" style="125" customWidth="1"/>
    <col min="2" max="2" width="6" style="125" customWidth="1"/>
    <col min="3" max="3" width="20.28515625" style="125" customWidth="1"/>
    <col min="4" max="4" width="15.85546875" style="125" customWidth="1"/>
    <col min="5" max="5" width="19.85546875" style="125" customWidth="1"/>
    <col min="6" max="6" width="30.85546875" style="125" customWidth="1"/>
    <col min="7" max="7" width="5.85546875" style="125" customWidth="1"/>
    <col min="8" max="16384" width="9.140625" style="125"/>
  </cols>
  <sheetData>
    <row r="1" spans="2:6" ht="19.5" customHeight="1" x14ac:dyDescent="0.25"/>
    <row r="2" spans="2:6" ht="18" customHeight="1" x14ac:dyDescent="0.25">
      <c r="B2" s="153" t="s">
        <v>174</v>
      </c>
    </row>
    <row r="3" spans="2:6" ht="18" customHeight="1" x14ac:dyDescent="0.25">
      <c r="B3" s="167" t="s">
        <v>173</v>
      </c>
      <c r="C3" s="132"/>
      <c r="D3" s="132"/>
      <c r="E3" s="163">
        <v>42795</v>
      </c>
    </row>
    <row r="4" spans="2:6" ht="18" customHeight="1" x14ac:dyDescent="0.25">
      <c r="B4" s="167" t="s">
        <v>172</v>
      </c>
      <c r="C4" s="132"/>
      <c r="D4" s="132"/>
      <c r="E4" s="166">
        <v>31</v>
      </c>
    </row>
    <row r="5" spans="2:6" ht="11.25" customHeight="1" x14ac:dyDescent="0.25">
      <c r="B5" s="165"/>
      <c r="E5" s="164"/>
    </row>
    <row r="6" spans="2:6" ht="18" customHeight="1" x14ac:dyDescent="0.25">
      <c r="B6" s="636" t="s">
        <v>171</v>
      </c>
      <c r="C6" s="636"/>
      <c r="D6" s="636"/>
      <c r="E6" s="163">
        <v>42800</v>
      </c>
    </row>
    <row r="7" spans="2:6" ht="18" customHeight="1" x14ac:dyDescent="0.25">
      <c r="B7" s="636"/>
      <c r="C7" s="636"/>
      <c r="D7" s="636"/>
      <c r="E7" s="162"/>
      <c r="F7" s="157" t="s">
        <v>720</v>
      </c>
    </row>
    <row r="8" spans="2:6" ht="11.25" customHeight="1" x14ac:dyDescent="0.25"/>
    <row r="9" spans="2:6" ht="19.5" customHeight="1" x14ac:dyDescent="0.25">
      <c r="B9" s="161" t="s">
        <v>51</v>
      </c>
      <c r="C9" s="160" t="s">
        <v>16</v>
      </c>
      <c r="D9" s="159" t="s">
        <v>170</v>
      </c>
    </row>
    <row r="10" spans="2:6" x14ac:dyDescent="0.25">
      <c r="B10" s="150">
        <v>1</v>
      </c>
      <c r="C10" s="156">
        <f>E3</f>
        <v>42795</v>
      </c>
      <c r="D10" s="155">
        <v>1750000</v>
      </c>
    </row>
    <row r="11" spans="2:6" x14ac:dyDescent="0.25">
      <c r="B11" s="150">
        <f t="shared" ref="B11:B40" si="0">IF(B10&lt;E$4,B10+1,"")</f>
        <v>2</v>
      </c>
      <c r="C11" s="156">
        <f t="shared" ref="C11:C39" si="1">IF(B11="","",C10+1)</f>
        <v>42796</v>
      </c>
      <c r="D11" s="155">
        <v>2350000</v>
      </c>
    </row>
    <row r="12" spans="2:6" x14ac:dyDescent="0.25">
      <c r="B12" s="150">
        <f t="shared" si="0"/>
        <v>3</v>
      </c>
      <c r="C12" s="156">
        <f t="shared" si="1"/>
        <v>42797</v>
      </c>
      <c r="D12" s="155">
        <v>1675500</v>
      </c>
    </row>
    <row r="13" spans="2:6" x14ac:dyDescent="0.25">
      <c r="B13" s="150">
        <f t="shared" si="0"/>
        <v>4</v>
      </c>
      <c r="C13" s="156">
        <f t="shared" si="1"/>
        <v>42798</v>
      </c>
      <c r="D13" s="155">
        <v>2318250</v>
      </c>
    </row>
    <row r="14" spans="2:6" x14ac:dyDescent="0.25">
      <c r="B14" s="150">
        <f t="shared" si="0"/>
        <v>5</v>
      </c>
      <c r="C14" s="156">
        <f t="shared" si="1"/>
        <v>42799</v>
      </c>
      <c r="D14" s="155">
        <v>2975000</v>
      </c>
    </row>
    <row r="15" spans="2:6" x14ac:dyDescent="0.25">
      <c r="B15" s="150">
        <f t="shared" si="0"/>
        <v>6</v>
      </c>
      <c r="C15" s="156">
        <f t="shared" si="1"/>
        <v>42800</v>
      </c>
      <c r="D15" s="155">
        <v>3250000</v>
      </c>
    </row>
    <row r="16" spans="2:6" x14ac:dyDescent="0.25">
      <c r="B16" s="150">
        <f t="shared" si="0"/>
        <v>7</v>
      </c>
      <c r="C16" s="156">
        <f t="shared" si="1"/>
        <v>42801</v>
      </c>
      <c r="D16" s="155">
        <v>1975500</v>
      </c>
    </row>
    <row r="17" spans="2:5" x14ac:dyDescent="0.25">
      <c r="B17" s="150">
        <f t="shared" si="0"/>
        <v>8</v>
      </c>
      <c r="C17" s="156">
        <f t="shared" si="1"/>
        <v>42802</v>
      </c>
      <c r="D17" s="155">
        <v>2975000</v>
      </c>
    </row>
    <row r="18" spans="2:5" x14ac:dyDescent="0.25">
      <c r="B18" s="150">
        <f t="shared" si="0"/>
        <v>9</v>
      </c>
      <c r="C18" s="156">
        <f t="shared" si="1"/>
        <v>42803</v>
      </c>
      <c r="D18" s="155">
        <v>3125000</v>
      </c>
    </row>
    <row r="19" spans="2:5" x14ac:dyDescent="0.25">
      <c r="B19" s="150">
        <f t="shared" si="0"/>
        <v>10</v>
      </c>
      <c r="C19" s="156">
        <f t="shared" si="1"/>
        <v>42804</v>
      </c>
      <c r="D19" s="155">
        <v>2975000</v>
      </c>
    </row>
    <row r="20" spans="2:5" x14ac:dyDescent="0.25">
      <c r="B20" s="150">
        <f t="shared" si="0"/>
        <v>11</v>
      </c>
      <c r="C20" s="156">
        <f t="shared" si="1"/>
        <v>42805</v>
      </c>
      <c r="D20" s="158">
        <f>IF(B20="","",2245000)</f>
        <v>2245000</v>
      </c>
      <c r="E20" s="157" t="s">
        <v>720</v>
      </c>
    </row>
    <row r="21" spans="2:5" x14ac:dyDescent="0.25">
      <c r="B21" s="150">
        <f t="shared" si="0"/>
        <v>12</v>
      </c>
      <c r="C21" s="156">
        <f t="shared" si="1"/>
        <v>42806</v>
      </c>
      <c r="D21" s="155">
        <f>IF(B21="","",3123000)</f>
        <v>3123000</v>
      </c>
    </row>
    <row r="22" spans="2:5" x14ac:dyDescent="0.25">
      <c r="B22" s="150">
        <f t="shared" si="0"/>
        <v>13</v>
      </c>
      <c r="C22" s="156">
        <f t="shared" si="1"/>
        <v>42807</v>
      </c>
      <c r="D22" s="155">
        <f>IF(B22="","",4525000)</f>
        <v>4525000</v>
      </c>
    </row>
    <row r="23" spans="2:5" x14ac:dyDescent="0.25">
      <c r="B23" s="150">
        <f t="shared" si="0"/>
        <v>14</v>
      </c>
      <c r="C23" s="156">
        <f t="shared" si="1"/>
        <v>42808</v>
      </c>
      <c r="D23" s="155">
        <f>IF(B23="","",1875700)</f>
        <v>1875700</v>
      </c>
    </row>
    <row r="24" spans="2:5" x14ac:dyDescent="0.25">
      <c r="B24" s="150">
        <f t="shared" si="0"/>
        <v>15</v>
      </c>
      <c r="C24" s="156">
        <f t="shared" si="1"/>
        <v>42809</v>
      </c>
      <c r="D24" s="155">
        <f>IF(B24="","",3145000)</f>
        <v>3145000</v>
      </c>
    </row>
    <row r="25" spans="2:5" x14ac:dyDescent="0.25">
      <c r="B25" s="150">
        <f t="shared" si="0"/>
        <v>16</v>
      </c>
      <c r="C25" s="156">
        <f t="shared" si="1"/>
        <v>42810</v>
      </c>
      <c r="D25" s="155">
        <f>IF(B25="","",22750000)</f>
        <v>22750000</v>
      </c>
    </row>
    <row r="26" spans="2:5" x14ac:dyDescent="0.25">
      <c r="B26" s="150">
        <f t="shared" si="0"/>
        <v>17</v>
      </c>
      <c r="C26" s="156">
        <f t="shared" si="1"/>
        <v>42811</v>
      </c>
      <c r="D26" s="155">
        <f>IF(B26="","",6575000)</f>
        <v>6575000</v>
      </c>
    </row>
    <row r="27" spans="2:5" x14ac:dyDescent="0.25">
      <c r="B27" s="150">
        <f t="shared" si="0"/>
        <v>18</v>
      </c>
      <c r="C27" s="156">
        <f t="shared" si="1"/>
        <v>42812</v>
      </c>
      <c r="D27" s="155">
        <f>IF(B27="","",2250000)</f>
        <v>2250000</v>
      </c>
    </row>
    <row r="28" spans="2:5" x14ac:dyDescent="0.25">
      <c r="B28" s="150">
        <f t="shared" si="0"/>
        <v>19</v>
      </c>
      <c r="C28" s="156">
        <f t="shared" si="1"/>
        <v>42813</v>
      </c>
      <c r="D28" s="155">
        <f>IF(B28="","",3457000)</f>
        <v>3457000</v>
      </c>
    </row>
    <row r="29" spans="2:5" x14ac:dyDescent="0.25">
      <c r="B29" s="150">
        <f t="shared" si="0"/>
        <v>20</v>
      </c>
      <c r="C29" s="156">
        <f t="shared" si="1"/>
        <v>42814</v>
      </c>
      <c r="D29" s="155">
        <f>IF(B29="","",1750000)</f>
        <v>1750000</v>
      </c>
    </row>
    <row r="30" spans="2:5" x14ac:dyDescent="0.25">
      <c r="B30" s="150">
        <f t="shared" si="0"/>
        <v>21</v>
      </c>
      <c r="C30" s="156">
        <f t="shared" si="1"/>
        <v>42815</v>
      </c>
      <c r="D30" s="155">
        <f>IF(B30="","",2750000)</f>
        <v>2750000</v>
      </c>
    </row>
    <row r="31" spans="2:5" x14ac:dyDescent="0.25">
      <c r="B31" s="150">
        <f t="shared" si="0"/>
        <v>22</v>
      </c>
      <c r="C31" s="156">
        <f t="shared" si="1"/>
        <v>42816</v>
      </c>
      <c r="D31" s="155">
        <f>IF(B31="","",4567800)</f>
        <v>4567800</v>
      </c>
    </row>
    <row r="32" spans="2:5" x14ac:dyDescent="0.25">
      <c r="B32" s="150">
        <f t="shared" si="0"/>
        <v>23</v>
      </c>
      <c r="C32" s="156">
        <f t="shared" si="1"/>
        <v>42817</v>
      </c>
      <c r="D32" s="155">
        <f>IF(B32="","",2345000)</f>
        <v>2345000</v>
      </c>
    </row>
    <row r="33" spans="2:4" x14ac:dyDescent="0.25">
      <c r="B33" s="150">
        <f t="shared" si="0"/>
        <v>24</v>
      </c>
      <c r="C33" s="156">
        <f t="shared" si="1"/>
        <v>42818</v>
      </c>
      <c r="D33" s="155">
        <f>IF(B33="","",2750000)</f>
        <v>2750000</v>
      </c>
    </row>
    <row r="34" spans="2:4" x14ac:dyDescent="0.25">
      <c r="B34" s="150">
        <f t="shared" si="0"/>
        <v>25</v>
      </c>
      <c r="C34" s="156">
        <f t="shared" si="1"/>
        <v>42819</v>
      </c>
      <c r="D34" s="155">
        <f>IF(B34="","",27500000)</f>
        <v>27500000</v>
      </c>
    </row>
    <row r="35" spans="2:4" x14ac:dyDescent="0.25">
      <c r="B35" s="150">
        <f t="shared" si="0"/>
        <v>26</v>
      </c>
      <c r="C35" s="156">
        <f t="shared" si="1"/>
        <v>42820</v>
      </c>
      <c r="D35" s="155">
        <f>IF(B35="","",3575000)</f>
        <v>3575000</v>
      </c>
    </row>
    <row r="36" spans="2:4" x14ac:dyDescent="0.25">
      <c r="B36" s="150">
        <f t="shared" si="0"/>
        <v>27</v>
      </c>
      <c r="C36" s="156">
        <f t="shared" si="1"/>
        <v>42821</v>
      </c>
      <c r="D36" s="155">
        <f>IF(B36="","",2575000)</f>
        <v>2575000</v>
      </c>
    </row>
    <row r="37" spans="2:4" x14ac:dyDescent="0.25">
      <c r="B37" s="150">
        <f t="shared" si="0"/>
        <v>28</v>
      </c>
      <c r="C37" s="156">
        <f t="shared" si="1"/>
        <v>42822</v>
      </c>
      <c r="D37" s="155">
        <f>IF(B37="","",4550000)</f>
        <v>4550000</v>
      </c>
    </row>
    <row r="38" spans="2:4" x14ac:dyDescent="0.25">
      <c r="B38" s="150">
        <f t="shared" si="0"/>
        <v>29</v>
      </c>
      <c r="C38" s="156">
        <f t="shared" si="1"/>
        <v>42823</v>
      </c>
      <c r="D38" s="155">
        <f>IF(B38="","",10000000)</f>
        <v>10000000</v>
      </c>
    </row>
    <row r="39" spans="2:4" x14ac:dyDescent="0.25">
      <c r="B39" s="150">
        <f t="shared" si="0"/>
        <v>30</v>
      </c>
      <c r="C39" s="156">
        <f t="shared" si="1"/>
        <v>42824</v>
      </c>
      <c r="D39" s="155">
        <f>IF(B39="","",7250000)</f>
        <v>7250000</v>
      </c>
    </row>
    <row r="40" spans="2:4" x14ac:dyDescent="0.25">
      <c r="B40" s="150">
        <f t="shared" si="0"/>
        <v>31</v>
      </c>
      <c r="C40" s="156">
        <f>IF(B40="","",C38+1)</f>
        <v>42824</v>
      </c>
      <c r="D40" s="155">
        <f>IF(B40="","",2345000)</f>
        <v>2345000</v>
      </c>
    </row>
    <row r="41" spans="2:4" x14ac:dyDescent="0.25">
      <c r="D41" s="154"/>
    </row>
  </sheetData>
  <mergeCells count="1">
    <mergeCell ref="B6:D7"/>
  </mergeCells>
  <conditionalFormatting sqref="B10:D40">
    <cfRule type="notContainsBlanks" dxfId="10" priority="1">
      <formula>LEN(TRIM(B10))&gt;0</formula>
    </cfRule>
  </conditionalFormatting>
  <dataValidations count="1">
    <dataValidation type="list" allowBlank="1" showInputMessage="1" showErrorMessage="1" sqref="E6">
      <formula1>$C$10:$C$40</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4035" r:id="rId3" name="Scroll Bar 3">
              <controlPr defaultSize="0" autoPict="0">
                <anchor moveWithCells="1">
                  <from>
                    <xdr:col>3</xdr:col>
                    <xdr:colOff>390525</xdr:colOff>
                    <xdr:row>3</xdr:row>
                    <xdr:rowOff>28575</xdr:rowOff>
                  </from>
                  <to>
                    <xdr:col>3</xdr:col>
                    <xdr:colOff>876300</xdr:colOff>
                    <xdr:row>3</xdr:row>
                    <xdr:rowOff>190500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9"/>
  <sheetViews>
    <sheetView showGridLines="0" workbookViewId="0">
      <selection activeCell="F3" sqref="F3"/>
    </sheetView>
  </sheetViews>
  <sheetFormatPr defaultRowHeight="15" x14ac:dyDescent="0.25"/>
  <cols>
    <col min="1" max="1" width="5.85546875" style="125" customWidth="1"/>
    <col min="2" max="2" width="11.7109375" style="125" customWidth="1"/>
    <col min="3" max="3" width="28.28515625" style="125" customWidth="1"/>
    <col min="4" max="4" width="4.85546875" style="125" customWidth="1"/>
    <col min="5" max="5" width="32.42578125" style="125" customWidth="1"/>
    <col min="6" max="6" width="29.85546875" style="125" customWidth="1"/>
    <col min="7" max="7" width="5.85546875" style="125" customWidth="1"/>
    <col min="8" max="16384" width="9.140625" style="125"/>
  </cols>
  <sheetData>
    <row r="1" spans="2:6" ht="19.5" customHeight="1" x14ac:dyDescent="0.25"/>
    <row r="2" spans="2:6" ht="18.75" x14ac:dyDescent="0.25">
      <c r="B2" s="153" t="s">
        <v>206</v>
      </c>
    </row>
    <row r="3" spans="2:6" x14ac:dyDescent="0.25">
      <c r="B3" s="175" t="s">
        <v>205</v>
      </c>
      <c r="C3" s="174" t="s">
        <v>202</v>
      </c>
      <c r="E3" s="167" t="s">
        <v>204</v>
      </c>
      <c r="F3" s="168" t="s">
        <v>203</v>
      </c>
    </row>
    <row r="4" spans="2:6" x14ac:dyDescent="0.25">
      <c r="B4" s="173" t="s">
        <v>203</v>
      </c>
      <c r="C4" s="172" t="s">
        <v>251</v>
      </c>
      <c r="E4" s="167" t="s">
        <v>202</v>
      </c>
      <c r="F4" s="171"/>
    </row>
    <row r="5" spans="2:6" x14ac:dyDescent="0.25">
      <c r="B5" s="170" t="s">
        <v>201</v>
      </c>
      <c r="C5" s="168" t="s">
        <v>200</v>
      </c>
      <c r="F5" s="157" t="s">
        <v>721</v>
      </c>
    </row>
    <row r="6" spans="2:6" x14ac:dyDescent="0.25">
      <c r="B6" s="170" t="s">
        <v>199</v>
      </c>
      <c r="C6" s="168" t="s">
        <v>198</v>
      </c>
    </row>
    <row r="7" spans="2:6" x14ac:dyDescent="0.25">
      <c r="B7" s="170" t="s">
        <v>197</v>
      </c>
      <c r="C7" s="168" t="s">
        <v>196</v>
      </c>
    </row>
    <row r="8" spans="2:6" x14ac:dyDescent="0.25">
      <c r="B8" s="170" t="s">
        <v>195</v>
      </c>
      <c r="C8" s="168" t="s">
        <v>194</v>
      </c>
    </row>
    <row r="9" spans="2:6" x14ac:dyDescent="0.25">
      <c r="B9" s="170" t="s">
        <v>193</v>
      </c>
      <c r="C9" s="168" t="s">
        <v>192</v>
      </c>
    </row>
    <row r="10" spans="2:6" x14ac:dyDescent="0.25">
      <c r="B10" s="170" t="s">
        <v>191</v>
      </c>
      <c r="C10" s="168" t="s">
        <v>190</v>
      </c>
    </row>
    <row r="11" spans="2:6" x14ac:dyDescent="0.25">
      <c r="B11" s="170" t="s">
        <v>189</v>
      </c>
      <c r="C11" s="168" t="s">
        <v>188</v>
      </c>
    </row>
    <row r="12" spans="2:6" x14ac:dyDescent="0.25">
      <c r="B12" s="170" t="s">
        <v>187</v>
      </c>
      <c r="C12" s="168" t="s">
        <v>186</v>
      </c>
    </row>
    <row r="13" spans="2:6" x14ac:dyDescent="0.25">
      <c r="B13" s="170" t="s">
        <v>185</v>
      </c>
      <c r="C13" s="168" t="s">
        <v>184</v>
      </c>
    </row>
    <row r="14" spans="2:6" x14ac:dyDescent="0.25">
      <c r="B14" s="170" t="s">
        <v>183</v>
      </c>
      <c r="C14" s="168" t="s">
        <v>182</v>
      </c>
    </row>
    <row r="15" spans="2:6" x14ac:dyDescent="0.25">
      <c r="B15" s="170" t="s">
        <v>181</v>
      </c>
      <c r="C15" s="168" t="s">
        <v>180</v>
      </c>
    </row>
    <row r="16" spans="2:6" x14ac:dyDescent="0.25">
      <c r="B16" s="170" t="s">
        <v>179</v>
      </c>
      <c r="C16" s="168" t="s">
        <v>178</v>
      </c>
    </row>
    <row r="17" spans="2:3" x14ac:dyDescent="0.25">
      <c r="B17" s="170" t="s">
        <v>177</v>
      </c>
      <c r="C17" s="168" t="s">
        <v>176</v>
      </c>
    </row>
    <row r="18" spans="2:3" x14ac:dyDescent="0.25">
      <c r="B18" s="169" t="s">
        <v>175</v>
      </c>
      <c r="C18" s="168" t="s">
        <v>369</v>
      </c>
    </row>
    <row r="19" spans="2:3" ht="19.5" customHeight="1" x14ac:dyDescent="0.25"/>
  </sheetData>
  <dataValidations count="1">
    <dataValidation type="list" allowBlank="1" showInputMessage="1" showErrorMessage="1" sqref="F3">
      <formula1>$B$4:$B$18</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4"/>
  <sheetViews>
    <sheetView showGridLines="0" workbookViewId="0">
      <selection activeCell="K5" sqref="K5"/>
    </sheetView>
  </sheetViews>
  <sheetFormatPr defaultRowHeight="15" x14ac:dyDescent="0.25"/>
  <cols>
    <col min="1" max="1" width="5.85546875" style="330" customWidth="1"/>
    <col min="2" max="2" width="0.85546875" style="330" customWidth="1"/>
    <col min="3" max="3" width="4.42578125" style="330" customWidth="1"/>
    <col min="4" max="4" width="20.42578125" style="330" customWidth="1"/>
    <col min="5" max="5" width="16.140625" style="330" customWidth="1"/>
    <col min="6" max="6" width="14.7109375" style="331" customWidth="1"/>
    <col min="7" max="7" width="5" style="330" customWidth="1"/>
    <col min="8" max="8" width="5.28515625" style="330" customWidth="1"/>
    <col min="9" max="9" width="20.42578125" style="330" customWidth="1"/>
    <col min="10" max="10" width="16.140625" style="330" customWidth="1"/>
    <col min="11" max="11" width="14.7109375" style="331" customWidth="1"/>
    <col min="12" max="12" width="5.85546875" style="330" customWidth="1"/>
    <col min="13" max="13" width="14.28515625" style="330" customWidth="1"/>
    <col min="14" max="14" width="9.5703125" style="330" customWidth="1"/>
    <col min="15" max="15" width="5.85546875" style="330" customWidth="1"/>
    <col min="16" max="16384" width="9.140625" style="330"/>
  </cols>
  <sheetData>
    <row r="1" spans="2:14" ht="19.5" customHeight="1" x14ac:dyDescent="0.25"/>
    <row r="2" spans="2:14" ht="18.75" x14ac:dyDescent="0.25">
      <c r="B2" s="362" t="str">
        <f>"KARYAWAN BAGIAN "&amp;UPPER(J4)&amp;" "&amp;UPPER(J5)</f>
        <v xml:space="preserve">KARYAWAN BAGIAN PRODUKSI </v>
      </c>
    </row>
    <row r="3" spans="2:14" ht="15.75" customHeight="1" x14ac:dyDescent="0.25">
      <c r="B3" s="361"/>
      <c r="C3" s="360" t="s">
        <v>47</v>
      </c>
      <c r="D3" s="359" t="s">
        <v>13</v>
      </c>
      <c r="E3" s="359" t="s">
        <v>397</v>
      </c>
      <c r="F3" s="358" t="s">
        <v>396</v>
      </c>
      <c r="H3" s="356" t="s">
        <v>47</v>
      </c>
      <c r="I3" s="357" t="s">
        <v>13</v>
      </c>
      <c r="J3" s="357" t="s">
        <v>397</v>
      </c>
      <c r="K3" s="356" t="s">
        <v>396</v>
      </c>
    </row>
    <row r="4" spans="2:14" ht="15.75" customHeight="1" x14ac:dyDescent="0.25">
      <c r="B4" s="355">
        <f t="shared" ref="B4:B23" si="0">F4</f>
        <v>32499</v>
      </c>
      <c r="C4" s="336">
        <v>1</v>
      </c>
      <c r="D4" s="335" t="s">
        <v>274</v>
      </c>
      <c r="E4" s="335" t="s">
        <v>383</v>
      </c>
      <c r="F4" s="334">
        <v>32499</v>
      </c>
      <c r="H4" s="354"/>
      <c r="I4" s="353"/>
      <c r="J4" s="353" t="s">
        <v>370</v>
      </c>
      <c r="K4" s="352"/>
      <c r="M4" s="330">
        <v>2</v>
      </c>
      <c r="N4" s="351" t="s">
        <v>165</v>
      </c>
    </row>
    <row r="5" spans="2:14" ht="15.75" customHeight="1" x14ac:dyDescent="0.25">
      <c r="B5" s="337">
        <f t="shared" si="0"/>
        <v>29355</v>
      </c>
      <c r="C5" s="336">
        <v>2</v>
      </c>
      <c r="D5" s="335" t="s">
        <v>395</v>
      </c>
      <c r="E5" s="335" t="s">
        <v>370</v>
      </c>
      <c r="F5" s="334">
        <v>29355</v>
      </c>
      <c r="H5" s="350" t="s">
        <v>394</v>
      </c>
      <c r="I5" s="349"/>
      <c r="J5" s="348"/>
      <c r="K5" s="340"/>
    </row>
    <row r="6" spans="2:14" ht="15.75" customHeight="1" x14ac:dyDescent="0.25">
      <c r="B6" s="337">
        <f t="shared" si="0"/>
        <v>32979</v>
      </c>
      <c r="C6" s="336">
        <v>3</v>
      </c>
      <c r="D6" s="335" t="s">
        <v>393</v>
      </c>
      <c r="E6" s="335" t="s">
        <v>374</v>
      </c>
      <c r="F6" s="334">
        <v>32979</v>
      </c>
      <c r="M6" s="343" t="s">
        <v>374</v>
      </c>
    </row>
    <row r="7" spans="2:14" ht="15.75" customHeight="1" x14ac:dyDescent="0.25">
      <c r="B7" s="337">
        <f t="shared" si="0"/>
        <v>29633</v>
      </c>
      <c r="C7" s="336">
        <v>4</v>
      </c>
      <c r="D7" s="335" t="s">
        <v>275</v>
      </c>
      <c r="E7" s="335" t="s">
        <v>370</v>
      </c>
      <c r="F7" s="334">
        <v>29633</v>
      </c>
      <c r="H7" s="347" t="s">
        <v>333</v>
      </c>
      <c r="K7" s="346"/>
      <c r="M7" s="343" t="s">
        <v>383</v>
      </c>
    </row>
    <row r="8" spans="2:14" ht="15.75" customHeight="1" x14ac:dyDescent="0.25">
      <c r="B8" s="337">
        <f t="shared" si="0"/>
        <v>33756</v>
      </c>
      <c r="C8" s="336">
        <v>5</v>
      </c>
      <c r="D8" s="335" t="s">
        <v>392</v>
      </c>
      <c r="E8" s="335" t="s">
        <v>370</v>
      </c>
      <c r="F8" s="334">
        <v>33756</v>
      </c>
      <c r="H8" s="345" t="s">
        <v>135</v>
      </c>
      <c r="I8" s="639" t="s">
        <v>231</v>
      </c>
      <c r="J8" s="640"/>
      <c r="K8" s="640"/>
      <c r="M8" s="343" t="s">
        <v>370</v>
      </c>
    </row>
    <row r="9" spans="2:14" ht="15.75" customHeight="1" x14ac:dyDescent="0.25">
      <c r="B9" s="337">
        <f t="shared" si="0"/>
        <v>32363</v>
      </c>
      <c r="C9" s="336">
        <v>6</v>
      </c>
      <c r="D9" s="335" t="s">
        <v>391</v>
      </c>
      <c r="E9" s="335" t="s">
        <v>370</v>
      </c>
      <c r="F9" s="334">
        <v>32363</v>
      </c>
      <c r="H9" s="338" t="s">
        <v>390</v>
      </c>
      <c r="I9" s="342" t="s">
        <v>722</v>
      </c>
      <c r="J9" s="341"/>
      <c r="K9" s="344"/>
      <c r="M9" s="343" t="s">
        <v>380</v>
      </c>
    </row>
    <row r="10" spans="2:14" ht="15.75" customHeight="1" x14ac:dyDescent="0.25">
      <c r="B10" s="337">
        <f t="shared" si="0"/>
        <v>32942</v>
      </c>
      <c r="C10" s="336">
        <v>7</v>
      </c>
      <c r="D10" s="335" t="s">
        <v>389</v>
      </c>
      <c r="E10" s="335" t="s">
        <v>370</v>
      </c>
      <c r="F10" s="334">
        <v>32942</v>
      </c>
      <c r="H10" s="338" t="s">
        <v>388</v>
      </c>
      <c r="I10" s="342" t="s">
        <v>723</v>
      </c>
      <c r="J10" s="341"/>
      <c r="K10" s="340"/>
    </row>
    <row r="11" spans="2:14" ht="15.75" customHeight="1" x14ac:dyDescent="0.25">
      <c r="B11" s="337">
        <f t="shared" si="0"/>
        <v>32872</v>
      </c>
      <c r="C11" s="336">
        <v>8</v>
      </c>
      <c r="D11" s="335" t="s">
        <v>278</v>
      </c>
      <c r="E11" s="335" t="s">
        <v>370</v>
      </c>
      <c r="F11" s="334">
        <v>32872</v>
      </c>
      <c r="H11" s="338" t="s">
        <v>387</v>
      </c>
      <c r="I11" s="641" t="s">
        <v>724</v>
      </c>
      <c r="J11" s="641"/>
      <c r="K11" s="641"/>
      <c r="M11" s="339" t="s">
        <v>386</v>
      </c>
    </row>
    <row r="12" spans="2:14" ht="15.75" customHeight="1" x14ac:dyDescent="0.25">
      <c r="B12" s="337">
        <f t="shared" si="0"/>
        <v>31909</v>
      </c>
      <c r="C12" s="336">
        <v>9</v>
      </c>
      <c r="D12" s="335" t="s">
        <v>385</v>
      </c>
      <c r="E12" s="335" t="s">
        <v>374</v>
      </c>
      <c r="F12" s="334">
        <v>31909</v>
      </c>
      <c r="H12" s="338"/>
      <c r="I12" s="641"/>
      <c r="J12" s="641"/>
      <c r="K12" s="641"/>
    </row>
    <row r="13" spans="2:14" x14ac:dyDescent="0.25">
      <c r="B13" s="337">
        <f t="shared" si="0"/>
        <v>32765</v>
      </c>
      <c r="C13" s="336">
        <v>10</v>
      </c>
      <c r="D13" s="335" t="s">
        <v>384</v>
      </c>
      <c r="E13" s="335" t="s">
        <v>383</v>
      </c>
      <c r="F13" s="334">
        <v>32765</v>
      </c>
    </row>
    <row r="14" spans="2:14" x14ac:dyDescent="0.25">
      <c r="B14" s="337">
        <f t="shared" si="0"/>
        <v>31250</v>
      </c>
      <c r="C14" s="336">
        <v>11</v>
      </c>
      <c r="D14" s="335" t="s">
        <v>382</v>
      </c>
      <c r="E14" s="335" t="s">
        <v>380</v>
      </c>
      <c r="F14" s="334">
        <v>31250</v>
      </c>
    </row>
    <row r="15" spans="2:14" x14ac:dyDescent="0.25">
      <c r="B15" s="337">
        <f t="shared" si="0"/>
        <v>33080</v>
      </c>
      <c r="C15" s="336">
        <v>12</v>
      </c>
      <c r="D15" s="335" t="s">
        <v>381</v>
      </c>
      <c r="E15" s="335" t="s">
        <v>380</v>
      </c>
      <c r="F15" s="334">
        <v>33080</v>
      </c>
    </row>
    <row r="16" spans="2:14" x14ac:dyDescent="0.25">
      <c r="B16" s="337">
        <f t="shared" si="0"/>
        <v>32724</v>
      </c>
      <c r="C16" s="336">
        <v>13</v>
      </c>
      <c r="D16" s="335" t="s">
        <v>379</v>
      </c>
      <c r="E16" s="335" t="s">
        <v>374</v>
      </c>
      <c r="F16" s="334">
        <v>32724</v>
      </c>
    </row>
    <row r="17" spans="1:6" s="330" customFormat="1" x14ac:dyDescent="0.25">
      <c r="B17" s="337">
        <f t="shared" si="0"/>
        <v>31275</v>
      </c>
      <c r="C17" s="336">
        <v>14</v>
      </c>
      <c r="D17" s="335" t="s">
        <v>378</v>
      </c>
      <c r="E17" s="335" t="s">
        <v>370</v>
      </c>
      <c r="F17" s="334">
        <v>31275</v>
      </c>
    </row>
    <row r="18" spans="1:6" s="330" customFormat="1" x14ac:dyDescent="0.25">
      <c r="B18" s="337">
        <f t="shared" si="0"/>
        <v>30166</v>
      </c>
      <c r="C18" s="336">
        <v>15</v>
      </c>
      <c r="D18" s="335" t="s">
        <v>377</v>
      </c>
      <c r="E18" s="335" t="s">
        <v>370</v>
      </c>
      <c r="F18" s="334">
        <v>30166</v>
      </c>
    </row>
    <row r="19" spans="1:6" s="330" customFormat="1" x14ac:dyDescent="0.25">
      <c r="B19" s="337">
        <f t="shared" si="0"/>
        <v>31980</v>
      </c>
      <c r="C19" s="336">
        <v>16</v>
      </c>
      <c r="D19" s="335" t="s">
        <v>376</v>
      </c>
      <c r="E19" s="335" t="s">
        <v>370</v>
      </c>
      <c r="F19" s="334">
        <v>31980</v>
      </c>
    </row>
    <row r="20" spans="1:6" s="330" customFormat="1" x14ac:dyDescent="0.25">
      <c r="B20" s="337">
        <f t="shared" si="0"/>
        <v>32525</v>
      </c>
      <c r="C20" s="336">
        <v>17</v>
      </c>
      <c r="D20" s="335" t="s">
        <v>375</v>
      </c>
      <c r="E20" s="335" t="s">
        <v>374</v>
      </c>
      <c r="F20" s="334">
        <v>32525</v>
      </c>
    </row>
    <row r="21" spans="1:6" s="330" customFormat="1" x14ac:dyDescent="0.25">
      <c r="B21" s="337">
        <f t="shared" si="0"/>
        <v>31811</v>
      </c>
      <c r="C21" s="336">
        <v>18</v>
      </c>
      <c r="D21" s="335" t="s">
        <v>373</v>
      </c>
      <c r="E21" s="335" t="s">
        <v>370</v>
      </c>
      <c r="F21" s="334">
        <v>31811</v>
      </c>
    </row>
    <row r="22" spans="1:6" s="330" customFormat="1" x14ac:dyDescent="0.25">
      <c r="B22" s="337">
        <f t="shared" si="0"/>
        <v>31255</v>
      </c>
      <c r="C22" s="336">
        <v>19</v>
      </c>
      <c r="D22" s="335" t="s">
        <v>372</v>
      </c>
      <c r="E22" s="335" t="s">
        <v>370</v>
      </c>
      <c r="F22" s="334">
        <v>31255</v>
      </c>
    </row>
    <row r="23" spans="1:6" s="330" customFormat="1" x14ac:dyDescent="0.25">
      <c r="B23" s="337">
        <f t="shared" si="0"/>
        <v>33497</v>
      </c>
      <c r="C23" s="336">
        <v>20</v>
      </c>
      <c r="D23" s="335" t="s">
        <v>371</v>
      </c>
      <c r="E23" s="335" t="s">
        <v>370</v>
      </c>
      <c r="F23" s="334">
        <v>33497</v>
      </c>
    </row>
    <row r="24" spans="1:6" s="330" customFormat="1" ht="19.5" customHeight="1" x14ac:dyDescent="0.25">
      <c r="A24" s="333"/>
      <c r="B24" s="333"/>
      <c r="C24" s="333"/>
      <c r="D24" s="333"/>
      <c r="E24" s="333"/>
      <c r="F24" s="332"/>
    </row>
  </sheetData>
  <mergeCells count="2">
    <mergeCell ref="I8:K8"/>
    <mergeCell ref="I11:K12"/>
  </mergeCells>
  <conditionalFormatting sqref="B4:B23">
    <cfRule type="cellIs" dxfId="9" priority="1" operator="equal">
      <formula>$K$5</formula>
    </cfRule>
  </conditionalFormatting>
  <dataValidations count="1">
    <dataValidation type="list" allowBlank="1" showInputMessage="1" showErrorMessage="1" sqref="J4">
      <formula1>$M$6:$M$9</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401" r:id="rId3" name="Scroll Bar 1">
              <controlPr defaultSize="0" autoPict="0">
                <anchor moveWithCells="1">
                  <from>
                    <xdr:col>8</xdr:col>
                    <xdr:colOff>809625</xdr:colOff>
                    <xdr:row>4</xdr:row>
                    <xdr:rowOff>19050</xdr:rowOff>
                  </from>
                  <to>
                    <xdr:col>8</xdr:col>
                    <xdr:colOff>1295400</xdr:colOff>
                    <xdr:row>4</xdr:row>
                    <xdr:rowOff>180975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showGridLines="0" workbookViewId="0">
      <selection activeCell="E23" sqref="E23"/>
    </sheetView>
  </sheetViews>
  <sheetFormatPr defaultRowHeight="15" x14ac:dyDescent="0.25"/>
  <cols>
    <col min="1" max="1" width="5.85546875" style="363" customWidth="1"/>
    <col min="2" max="2" width="12.28515625" style="363" customWidth="1"/>
    <col min="3" max="3" width="14.85546875" style="363" customWidth="1"/>
    <col min="4" max="4" width="17.42578125" style="363" customWidth="1"/>
    <col min="5" max="5" width="12.7109375" style="363" customWidth="1"/>
    <col min="6" max="6" width="14" style="363" customWidth="1"/>
    <col min="7" max="7" width="15.85546875" style="363" customWidth="1"/>
    <col min="8" max="8" width="6.85546875" style="363" customWidth="1"/>
    <col min="9" max="9" width="17.28515625" style="363" customWidth="1"/>
    <col min="10" max="10" width="5.85546875" style="363" customWidth="1"/>
    <col min="11" max="16384" width="9.140625" style="363"/>
  </cols>
  <sheetData>
    <row r="1" spans="2:9" ht="19.5" customHeight="1" x14ac:dyDescent="0.25"/>
    <row r="2" spans="2:9" ht="21" customHeight="1" x14ac:dyDescent="0.25">
      <c r="B2" s="400" t="s">
        <v>413</v>
      </c>
    </row>
    <row r="3" spans="2:9" ht="18" customHeight="1" thickBot="1" x14ac:dyDescent="0.3">
      <c r="B3" s="399" t="s">
        <v>9</v>
      </c>
      <c r="C3" s="398" t="s">
        <v>412</v>
      </c>
      <c r="D3" s="398" t="s">
        <v>1</v>
      </c>
      <c r="E3" s="398" t="s">
        <v>411</v>
      </c>
      <c r="F3" s="398" t="s">
        <v>62</v>
      </c>
      <c r="G3" s="397" t="s">
        <v>410</v>
      </c>
    </row>
    <row r="4" spans="2:9" ht="15.75" customHeight="1" x14ac:dyDescent="0.25">
      <c r="B4" s="396" t="s">
        <v>2</v>
      </c>
      <c r="C4" s="395" t="s">
        <v>331</v>
      </c>
      <c r="D4" s="395" t="s">
        <v>11</v>
      </c>
      <c r="E4" s="394">
        <v>81</v>
      </c>
      <c r="F4" s="393">
        <v>354750000</v>
      </c>
      <c r="G4" s="392">
        <f>Table6[Transaksi]*12</f>
        <v>4257000000</v>
      </c>
      <c r="I4" s="363" t="s">
        <v>2</v>
      </c>
    </row>
    <row r="5" spans="2:9" ht="15.75" customHeight="1" x14ac:dyDescent="0.25">
      <c r="B5" s="385" t="s">
        <v>2</v>
      </c>
      <c r="C5" s="384" t="s">
        <v>37</v>
      </c>
      <c r="D5" s="384" t="s">
        <v>11</v>
      </c>
      <c r="E5" s="383">
        <v>52</v>
      </c>
      <c r="F5" s="382">
        <v>634000000</v>
      </c>
      <c r="G5" s="381">
        <f>Table6[Transaksi]*12</f>
        <v>7608000000</v>
      </c>
      <c r="I5" s="363" t="s">
        <v>3</v>
      </c>
    </row>
    <row r="6" spans="2:9" ht="15.75" customHeight="1" x14ac:dyDescent="0.25">
      <c r="B6" s="390" t="s">
        <v>2</v>
      </c>
      <c r="C6" s="389" t="s">
        <v>156</v>
      </c>
      <c r="D6" s="389" t="s">
        <v>8</v>
      </c>
      <c r="E6" s="388">
        <v>42</v>
      </c>
      <c r="F6" s="387">
        <v>134500000</v>
      </c>
      <c r="G6" s="386">
        <f>Table6[Transaksi]*12</f>
        <v>1614000000</v>
      </c>
      <c r="I6" s="363" t="s">
        <v>4</v>
      </c>
    </row>
    <row r="7" spans="2:9" ht="15.75" customHeight="1" x14ac:dyDescent="0.25">
      <c r="B7" s="385" t="s">
        <v>2</v>
      </c>
      <c r="C7" s="384" t="s">
        <v>125</v>
      </c>
      <c r="D7" s="384" t="s">
        <v>8</v>
      </c>
      <c r="E7" s="383">
        <v>64</v>
      </c>
      <c r="F7" s="382">
        <v>489500000</v>
      </c>
      <c r="G7" s="381">
        <f>Table6[Transaksi]*12</f>
        <v>5874000000</v>
      </c>
    </row>
    <row r="8" spans="2:9" ht="15.75" customHeight="1" x14ac:dyDescent="0.25">
      <c r="B8" s="390" t="s">
        <v>2</v>
      </c>
      <c r="C8" s="389" t="s">
        <v>127</v>
      </c>
      <c r="D8" s="389" t="s">
        <v>8</v>
      </c>
      <c r="E8" s="388">
        <v>56</v>
      </c>
      <c r="F8" s="387">
        <v>283375000</v>
      </c>
      <c r="G8" s="386">
        <f>Table6[Transaksi]*12</f>
        <v>3400500000</v>
      </c>
      <c r="I8" s="363" t="s">
        <v>11</v>
      </c>
    </row>
    <row r="9" spans="2:9" ht="15.75" customHeight="1" x14ac:dyDescent="0.25">
      <c r="B9" s="385" t="s">
        <v>3</v>
      </c>
      <c r="C9" s="384" t="s">
        <v>331</v>
      </c>
      <c r="D9" s="384" t="s">
        <v>11</v>
      </c>
      <c r="E9" s="383">
        <v>61</v>
      </c>
      <c r="F9" s="382">
        <v>698000000</v>
      </c>
      <c r="G9" s="381">
        <f>Table6[Transaksi]*12</f>
        <v>8376000000</v>
      </c>
      <c r="I9" s="363" t="s">
        <v>8</v>
      </c>
    </row>
    <row r="10" spans="2:9" ht="15.75" customHeight="1" x14ac:dyDescent="0.25">
      <c r="B10" s="390" t="s">
        <v>3</v>
      </c>
      <c r="C10" s="389" t="s">
        <v>207</v>
      </c>
      <c r="D10" s="389" t="s">
        <v>11</v>
      </c>
      <c r="E10" s="388">
        <v>63</v>
      </c>
      <c r="F10" s="387">
        <v>438000000</v>
      </c>
      <c r="G10" s="386">
        <f>Table6[Transaksi]*12</f>
        <v>5256000000</v>
      </c>
    </row>
    <row r="11" spans="2:9" ht="15.75" customHeight="1" x14ac:dyDescent="0.25">
      <c r="B11" s="385" t="s">
        <v>3</v>
      </c>
      <c r="C11" s="384" t="s">
        <v>37</v>
      </c>
      <c r="D11" s="384" t="s">
        <v>11</v>
      </c>
      <c r="E11" s="383">
        <v>97</v>
      </c>
      <c r="F11" s="382">
        <v>514750000</v>
      </c>
      <c r="G11" s="381">
        <f>Table6[Transaksi]*12</f>
        <v>6177000000</v>
      </c>
    </row>
    <row r="12" spans="2:9" ht="15.75" customHeight="1" x14ac:dyDescent="0.25">
      <c r="B12" s="390" t="s">
        <v>3</v>
      </c>
      <c r="C12" s="389" t="s">
        <v>156</v>
      </c>
      <c r="D12" s="389" t="s">
        <v>8</v>
      </c>
      <c r="E12" s="388">
        <v>46</v>
      </c>
      <c r="F12" s="387">
        <v>192750000</v>
      </c>
      <c r="G12" s="386">
        <f>Table6[Transaksi]*12</f>
        <v>2313000000</v>
      </c>
      <c r="I12" s="391" t="s">
        <v>409</v>
      </c>
    </row>
    <row r="13" spans="2:9" x14ac:dyDescent="0.25">
      <c r="B13" s="385" t="s">
        <v>3</v>
      </c>
      <c r="C13" s="384" t="s">
        <v>125</v>
      </c>
      <c r="D13" s="384" t="s">
        <v>8</v>
      </c>
      <c r="E13" s="383">
        <v>62</v>
      </c>
      <c r="F13" s="382">
        <v>322500000</v>
      </c>
      <c r="G13" s="381">
        <f>Table6[Transaksi]*12</f>
        <v>3870000000</v>
      </c>
    </row>
    <row r="14" spans="2:9" x14ac:dyDescent="0.25">
      <c r="B14" s="390" t="s">
        <v>3</v>
      </c>
      <c r="C14" s="389" t="s">
        <v>127</v>
      </c>
      <c r="D14" s="389" t="s">
        <v>8</v>
      </c>
      <c r="E14" s="388">
        <v>75</v>
      </c>
      <c r="F14" s="387">
        <v>292250000</v>
      </c>
      <c r="G14" s="386">
        <f>Table6[Transaksi]*12</f>
        <v>3507000000</v>
      </c>
    </row>
    <row r="15" spans="2:9" x14ac:dyDescent="0.25">
      <c r="B15" s="385" t="s">
        <v>4</v>
      </c>
      <c r="C15" s="384" t="s">
        <v>331</v>
      </c>
      <c r="D15" s="384" t="s">
        <v>11</v>
      </c>
      <c r="E15" s="383">
        <v>47</v>
      </c>
      <c r="F15" s="382">
        <v>441375000</v>
      </c>
      <c r="G15" s="381">
        <f>Table6[Transaksi]*12</f>
        <v>5296500000</v>
      </c>
    </row>
    <row r="16" spans="2:9" x14ac:dyDescent="0.25">
      <c r="B16" s="390" t="s">
        <v>4</v>
      </c>
      <c r="C16" s="389" t="s">
        <v>207</v>
      </c>
      <c r="D16" s="389" t="s">
        <v>11</v>
      </c>
      <c r="E16" s="388">
        <v>61</v>
      </c>
      <c r="F16" s="387">
        <v>665125000</v>
      </c>
      <c r="G16" s="386">
        <f>Table6[Transaksi]*12</f>
        <v>7981500000</v>
      </c>
    </row>
    <row r="17" spans="2:7" x14ac:dyDescent="0.25">
      <c r="B17" s="385" t="s">
        <v>4</v>
      </c>
      <c r="C17" s="384" t="s">
        <v>37</v>
      </c>
      <c r="D17" s="384" t="s">
        <v>11</v>
      </c>
      <c r="E17" s="383">
        <v>80</v>
      </c>
      <c r="F17" s="382">
        <v>323000000</v>
      </c>
      <c r="G17" s="381">
        <f>Table6[Transaksi]*12</f>
        <v>3876000000</v>
      </c>
    </row>
    <row r="18" spans="2:7" ht="15.75" thickBot="1" x14ac:dyDescent="0.3">
      <c r="B18" s="380" t="s">
        <v>4</v>
      </c>
      <c r="C18" s="379" t="s">
        <v>127</v>
      </c>
      <c r="D18" s="379" t="s">
        <v>8</v>
      </c>
      <c r="E18" s="378">
        <v>53</v>
      </c>
      <c r="F18" s="377">
        <v>167875000</v>
      </c>
      <c r="G18" s="376">
        <f>Table6[Transaksi]*12</f>
        <v>2014500000</v>
      </c>
    </row>
    <row r="20" spans="2:7" ht="15.75" customHeight="1" x14ac:dyDescent="0.25">
      <c r="B20" s="375" t="s">
        <v>408</v>
      </c>
      <c r="C20" s="374" t="s">
        <v>9</v>
      </c>
      <c r="D20" s="373" t="s">
        <v>1</v>
      </c>
    </row>
    <row r="21" spans="2:7" ht="15.75" customHeight="1" x14ac:dyDescent="0.25">
      <c r="C21" s="372" t="s">
        <v>2</v>
      </c>
      <c r="D21" s="371" t="s">
        <v>11</v>
      </c>
      <c r="E21" s="370" t="s">
        <v>407</v>
      </c>
    </row>
    <row r="22" spans="2:7" ht="15.75" customHeight="1" x14ac:dyDescent="0.25"/>
    <row r="23" spans="2:7" ht="15.75" customHeight="1" x14ac:dyDescent="0.25">
      <c r="B23" s="369" t="str">
        <f>"Transaksi bulan "&amp;C21&amp;" di wilayah "&amp;D21</f>
        <v>Transaksi bulan Januari di wilayah Jakarta</v>
      </c>
      <c r="E23" s="368" t="s">
        <v>406</v>
      </c>
    </row>
    <row r="24" spans="2:7" x14ac:dyDescent="0.25">
      <c r="B24" s="367"/>
      <c r="C24" s="366" t="s">
        <v>405</v>
      </c>
      <c r="D24" s="365"/>
      <c r="E24" s="364" t="s">
        <v>404</v>
      </c>
    </row>
    <row r="25" spans="2:7" ht="15.75" customHeight="1" x14ac:dyDescent="0.25">
      <c r="B25" s="367"/>
      <c r="C25" s="366" t="s">
        <v>403</v>
      </c>
      <c r="D25" s="365"/>
      <c r="E25" s="364" t="s">
        <v>402</v>
      </c>
    </row>
    <row r="26" spans="2:7" ht="15.75" customHeight="1" x14ac:dyDescent="0.25">
      <c r="B26" s="367"/>
      <c r="C26" s="366" t="s">
        <v>401</v>
      </c>
      <c r="D26" s="365"/>
      <c r="E26" s="364" t="s">
        <v>400</v>
      </c>
    </row>
    <row r="27" spans="2:7" ht="15.75" customHeight="1" x14ac:dyDescent="0.25">
      <c r="B27" s="367"/>
      <c r="C27" s="366" t="s">
        <v>399</v>
      </c>
      <c r="D27" s="365"/>
      <c r="E27" s="364" t="s">
        <v>398</v>
      </c>
    </row>
    <row r="28" spans="2:7" ht="19.5" customHeight="1" x14ac:dyDescent="0.25"/>
  </sheetData>
  <dataConsolidate/>
  <dataValidations count="2">
    <dataValidation type="list" allowBlank="1" showInputMessage="1" showErrorMessage="1" sqref="D21">
      <formula1>$I$8:$I$9</formula1>
    </dataValidation>
    <dataValidation type="list" allowBlank="1" showInputMessage="1" showErrorMessage="1" sqref="C21">
      <formula1>$I$4:$I$6</formula1>
    </dataValidation>
  </dataValidations>
  <pageMargins left="0.7" right="0.7" top="0.75" bottom="0.75" header="0.3" footer="0.3"/>
  <drawing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showGridLines="0" workbookViewId="0">
      <selection activeCell="H7" sqref="H7:K7"/>
    </sheetView>
  </sheetViews>
  <sheetFormatPr defaultRowHeight="15" x14ac:dyDescent="0.25"/>
  <cols>
    <col min="1" max="1" width="6" style="330" customWidth="1"/>
    <col min="2" max="2" width="13.7109375" style="330" customWidth="1"/>
    <col min="3" max="3" width="19.85546875" style="330" customWidth="1"/>
    <col min="4" max="4" width="20.7109375" style="330" customWidth="1"/>
    <col min="5" max="5" width="13.85546875" style="330" customWidth="1"/>
    <col min="6" max="6" width="5.140625" style="330" customWidth="1"/>
    <col min="7" max="7" width="6.28515625" style="330" customWidth="1"/>
    <col min="8" max="8" width="13.7109375" style="330" customWidth="1"/>
    <col min="9" max="9" width="19.85546875" style="330" customWidth="1"/>
    <col min="10" max="10" width="20.7109375" style="330" customWidth="1"/>
    <col min="11" max="11" width="13.85546875" style="330" customWidth="1"/>
    <col min="12" max="12" width="6" style="330" customWidth="1"/>
    <col min="13" max="16384" width="9.140625" style="330"/>
  </cols>
  <sheetData>
    <row r="1" spans="2:11" ht="19.5" customHeight="1" x14ac:dyDescent="0.25"/>
    <row r="2" spans="2:11" ht="18.75" x14ac:dyDescent="0.25">
      <c r="B2" s="362" t="s">
        <v>450</v>
      </c>
    </row>
    <row r="3" spans="2:11" x14ac:dyDescent="0.25">
      <c r="B3" s="403" t="s">
        <v>444</v>
      </c>
      <c r="C3" s="357" t="s">
        <v>443</v>
      </c>
      <c r="D3" s="357" t="s">
        <v>442</v>
      </c>
      <c r="E3" s="403" t="s">
        <v>441</v>
      </c>
      <c r="G3" s="347" t="s">
        <v>449</v>
      </c>
    </row>
    <row r="4" spans="2:11" x14ac:dyDescent="0.25">
      <c r="B4" s="344" t="s">
        <v>447</v>
      </c>
      <c r="C4" s="335" t="s">
        <v>49</v>
      </c>
      <c r="D4" s="335" t="s">
        <v>274</v>
      </c>
      <c r="E4" s="343" t="s">
        <v>436</v>
      </c>
      <c r="G4" s="642" t="s">
        <v>448</v>
      </c>
      <c r="H4" s="642"/>
      <c r="I4" s="405" t="s">
        <v>447</v>
      </c>
      <c r="J4" s="343"/>
    </row>
    <row r="5" spans="2:11" x14ac:dyDescent="0.25">
      <c r="B5" s="344" t="s">
        <v>446</v>
      </c>
      <c r="C5" s="335" t="s">
        <v>439</v>
      </c>
      <c r="D5" s="335" t="s">
        <v>395</v>
      </c>
      <c r="E5" s="343" t="s">
        <v>436</v>
      </c>
    </row>
    <row r="6" spans="2:11" x14ac:dyDescent="0.25">
      <c r="B6" s="344" t="s">
        <v>445</v>
      </c>
      <c r="C6" s="335" t="s">
        <v>439</v>
      </c>
      <c r="D6" s="335" t="s">
        <v>393</v>
      </c>
      <c r="E6" s="343" t="s">
        <v>255</v>
      </c>
      <c r="H6" s="403" t="s">
        <v>444</v>
      </c>
      <c r="I6" s="357" t="s">
        <v>443</v>
      </c>
      <c r="J6" s="357" t="s">
        <v>442</v>
      </c>
      <c r="K6" s="403" t="s">
        <v>441</v>
      </c>
    </row>
    <row r="7" spans="2:11" x14ac:dyDescent="0.25">
      <c r="B7" s="344" t="s">
        <v>440</v>
      </c>
      <c r="C7" s="335" t="s">
        <v>439</v>
      </c>
      <c r="D7" s="335" t="s">
        <v>275</v>
      </c>
      <c r="E7" s="343" t="s">
        <v>11</v>
      </c>
      <c r="H7" s="344"/>
      <c r="I7" s="404"/>
      <c r="J7" s="335"/>
      <c r="K7" s="343"/>
    </row>
    <row r="8" spans="2:11" x14ac:dyDescent="0.25">
      <c r="B8" s="344" t="s">
        <v>438</v>
      </c>
      <c r="C8" s="335" t="s">
        <v>276</v>
      </c>
      <c r="D8" s="335" t="s">
        <v>392</v>
      </c>
      <c r="E8" s="343" t="s">
        <v>423</v>
      </c>
    </row>
    <row r="9" spans="2:11" x14ac:dyDescent="0.25">
      <c r="B9" s="344" t="s">
        <v>437</v>
      </c>
      <c r="C9" s="335" t="s">
        <v>52</v>
      </c>
      <c r="D9" s="335" t="s">
        <v>391</v>
      </c>
      <c r="E9" s="343" t="s">
        <v>436</v>
      </c>
      <c r="G9" s="347" t="s">
        <v>333</v>
      </c>
    </row>
    <row r="10" spans="2:11" x14ac:dyDescent="0.25">
      <c r="B10" s="344" t="s">
        <v>435</v>
      </c>
      <c r="C10" s="335" t="s">
        <v>340</v>
      </c>
      <c r="D10" s="335" t="s">
        <v>389</v>
      </c>
      <c r="E10" s="343" t="s">
        <v>255</v>
      </c>
      <c r="G10" s="403" t="s">
        <v>135</v>
      </c>
      <c r="H10" s="639" t="s">
        <v>231</v>
      </c>
      <c r="I10" s="643"/>
      <c r="J10" s="643"/>
    </row>
    <row r="11" spans="2:11" x14ac:dyDescent="0.25">
      <c r="B11" s="344" t="s">
        <v>434</v>
      </c>
      <c r="C11" s="335" t="s">
        <v>277</v>
      </c>
      <c r="D11" s="335" t="s">
        <v>278</v>
      </c>
      <c r="E11" s="343" t="s">
        <v>255</v>
      </c>
      <c r="G11" s="344" t="s">
        <v>332</v>
      </c>
      <c r="H11" s="401" t="s">
        <v>725</v>
      </c>
      <c r="I11" s="341"/>
      <c r="J11" s="341"/>
    </row>
    <row r="12" spans="2:11" x14ac:dyDescent="0.25">
      <c r="B12" s="344" t="s">
        <v>433</v>
      </c>
      <c r="C12" s="335" t="s">
        <v>340</v>
      </c>
      <c r="D12" s="335" t="s">
        <v>385</v>
      </c>
      <c r="E12" s="343" t="s">
        <v>253</v>
      </c>
      <c r="G12" s="344" t="s">
        <v>432</v>
      </c>
      <c r="H12" s="401" t="s">
        <v>726</v>
      </c>
      <c r="I12" s="341"/>
      <c r="J12" s="341"/>
    </row>
    <row r="13" spans="2:11" x14ac:dyDescent="0.25">
      <c r="B13" s="344" t="s">
        <v>431</v>
      </c>
      <c r="C13" s="335" t="s">
        <v>430</v>
      </c>
      <c r="D13" s="335" t="s">
        <v>384</v>
      </c>
      <c r="E13" s="343" t="s">
        <v>423</v>
      </c>
      <c r="G13" s="344" t="s">
        <v>429</v>
      </c>
      <c r="H13" s="402" t="s">
        <v>727</v>
      </c>
      <c r="I13" s="341"/>
      <c r="J13" s="341"/>
    </row>
    <row r="14" spans="2:11" x14ac:dyDescent="0.25">
      <c r="B14" s="344" t="s">
        <v>428</v>
      </c>
      <c r="C14" s="335" t="s">
        <v>276</v>
      </c>
      <c r="D14" s="335" t="s">
        <v>382</v>
      </c>
      <c r="E14" s="343" t="s">
        <v>11</v>
      </c>
      <c r="G14" s="344" t="s">
        <v>427</v>
      </c>
      <c r="H14" s="401" t="s">
        <v>728</v>
      </c>
      <c r="I14" s="341"/>
      <c r="J14" s="341"/>
    </row>
    <row r="15" spans="2:11" x14ac:dyDescent="0.25">
      <c r="B15" s="344" t="s">
        <v>426</v>
      </c>
      <c r="C15" s="335" t="s">
        <v>48</v>
      </c>
      <c r="D15" s="335" t="s">
        <v>381</v>
      </c>
      <c r="E15" s="343" t="s">
        <v>11</v>
      </c>
      <c r="G15" s="344" t="s">
        <v>425</v>
      </c>
      <c r="H15" s="401" t="s">
        <v>729</v>
      </c>
      <c r="I15" s="341"/>
      <c r="J15" s="341"/>
    </row>
    <row r="16" spans="2:11" x14ac:dyDescent="0.25">
      <c r="B16" s="344" t="s">
        <v>424</v>
      </c>
      <c r="C16" s="335" t="s">
        <v>421</v>
      </c>
      <c r="D16" s="335" t="s">
        <v>379</v>
      </c>
      <c r="E16" s="343" t="s">
        <v>423</v>
      </c>
    </row>
    <row r="17" spans="2:5" x14ac:dyDescent="0.25">
      <c r="B17" s="344" t="s">
        <v>422</v>
      </c>
      <c r="C17" s="335" t="s">
        <v>421</v>
      </c>
      <c r="D17" s="335" t="s">
        <v>378</v>
      </c>
      <c r="E17" s="343" t="s">
        <v>11</v>
      </c>
    </row>
    <row r="18" spans="2:5" x14ac:dyDescent="0.25">
      <c r="B18" s="344" t="s">
        <v>420</v>
      </c>
      <c r="C18" s="335" t="s">
        <v>276</v>
      </c>
      <c r="D18" s="335" t="s">
        <v>377</v>
      </c>
      <c r="E18" s="343" t="s">
        <v>253</v>
      </c>
    </row>
    <row r="19" spans="2:5" x14ac:dyDescent="0.25">
      <c r="B19" s="344" t="s">
        <v>419</v>
      </c>
      <c r="C19" s="335" t="s">
        <v>277</v>
      </c>
      <c r="D19" s="335" t="s">
        <v>376</v>
      </c>
      <c r="E19" s="343" t="s">
        <v>253</v>
      </c>
    </row>
    <row r="20" spans="2:5" x14ac:dyDescent="0.25">
      <c r="B20" s="344" t="s">
        <v>418</v>
      </c>
      <c r="C20" s="335" t="s">
        <v>417</v>
      </c>
      <c r="D20" s="335" t="s">
        <v>375</v>
      </c>
      <c r="E20" s="343" t="s">
        <v>11</v>
      </c>
    </row>
    <row r="21" spans="2:5" x14ac:dyDescent="0.25">
      <c r="B21" s="344" t="s">
        <v>416</v>
      </c>
      <c r="C21" s="335" t="s">
        <v>49</v>
      </c>
      <c r="D21" s="335" t="s">
        <v>373</v>
      </c>
      <c r="E21" s="343" t="s">
        <v>11</v>
      </c>
    </row>
    <row r="22" spans="2:5" x14ac:dyDescent="0.25">
      <c r="B22" s="344" t="s">
        <v>415</v>
      </c>
      <c r="C22" s="335" t="s">
        <v>48</v>
      </c>
      <c r="D22" s="335" t="s">
        <v>372</v>
      </c>
      <c r="E22" s="343" t="s">
        <v>11</v>
      </c>
    </row>
    <row r="23" spans="2:5" x14ac:dyDescent="0.25">
      <c r="B23" s="344" t="s">
        <v>414</v>
      </c>
      <c r="C23" s="335" t="s">
        <v>277</v>
      </c>
      <c r="D23" s="335" t="s">
        <v>371</v>
      </c>
      <c r="E23" s="343" t="s">
        <v>253</v>
      </c>
    </row>
    <row r="24" spans="2:5" ht="19.5" customHeight="1" x14ac:dyDescent="0.25"/>
  </sheetData>
  <mergeCells count="2">
    <mergeCell ref="G4:H4"/>
    <mergeCell ref="H10:J10"/>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14"/>
  <sheetViews>
    <sheetView showGridLines="0" workbookViewId="0">
      <selection activeCell="I4" sqref="I4"/>
    </sheetView>
  </sheetViews>
  <sheetFormatPr defaultRowHeight="15" x14ac:dyDescent="0.25"/>
  <cols>
    <col min="1" max="1" width="5.85546875" style="1" customWidth="1"/>
    <col min="2" max="2" width="12.28515625" style="1" customWidth="1"/>
    <col min="3" max="6" width="11.28515625" style="1" customWidth="1"/>
    <col min="7" max="7" width="4.42578125" style="1" customWidth="1"/>
    <col min="8" max="8" width="6.28515625" style="1" customWidth="1"/>
    <col min="9" max="9" width="76.28515625" style="1" customWidth="1"/>
    <col min="10" max="10" width="5.85546875" style="1" customWidth="1"/>
    <col min="11" max="16384" width="9.140625" style="1"/>
  </cols>
  <sheetData>
    <row r="2" spans="2:9" ht="18.75" x14ac:dyDescent="0.25">
      <c r="B2" s="2" t="s">
        <v>497</v>
      </c>
    </row>
    <row r="3" spans="2:9" x14ac:dyDescent="0.25">
      <c r="B3" s="320" t="s">
        <v>1</v>
      </c>
      <c r="C3" s="322" t="s">
        <v>476</v>
      </c>
      <c r="D3" s="322" t="s">
        <v>475</v>
      </c>
      <c r="E3" s="322" t="s">
        <v>474</v>
      </c>
      <c r="F3" s="319" t="s">
        <v>473</v>
      </c>
    </row>
    <row r="4" spans="2:9" x14ac:dyDescent="0.25">
      <c r="B4" s="27" t="s">
        <v>11</v>
      </c>
      <c r="C4" s="6">
        <v>4550</v>
      </c>
      <c r="D4" s="6">
        <v>3975</v>
      </c>
      <c r="E4" s="6">
        <v>2140</v>
      </c>
      <c r="F4" s="413">
        <v>1450</v>
      </c>
    </row>
    <row r="5" spans="2:9" x14ac:dyDescent="0.25">
      <c r="B5" s="27" t="s">
        <v>8</v>
      </c>
      <c r="C5" s="6">
        <v>3750</v>
      </c>
      <c r="D5" s="6">
        <v>3050</v>
      </c>
      <c r="E5" s="6">
        <v>2050</v>
      </c>
      <c r="F5" s="413">
        <v>1850</v>
      </c>
    </row>
    <row r="6" spans="2:9" x14ac:dyDescent="0.25">
      <c r="B6" s="27" t="s">
        <v>5</v>
      </c>
      <c r="C6" s="6">
        <v>2450</v>
      </c>
      <c r="D6" s="6">
        <v>1850</v>
      </c>
      <c r="E6" s="6">
        <v>1650</v>
      </c>
      <c r="F6" s="413">
        <v>1600</v>
      </c>
    </row>
    <row r="7" spans="2:9" x14ac:dyDescent="0.25">
      <c r="B7" s="27" t="s">
        <v>472</v>
      </c>
      <c r="C7" s="6">
        <v>1800</v>
      </c>
      <c r="D7" s="6">
        <v>2100</v>
      </c>
      <c r="E7" s="6">
        <v>1450</v>
      </c>
      <c r="F7" s="413">
        <v>1750</v>
      </c>
    </row>
    <row r="8" spans="2:9" x14ac:dyDescent="0.25">
      <c r="B8" s="27" t="s">
        <v>471</v>
      </c>
      <c r="C8" s="6">
        <v>2650</v>
      </c>
      <c r="D8" s="6">
        <v>1680</v>
      </c>
      <c r="E8" s="6">
        <v>980</v>
      </c>
      <c r="F8" s="413">
        <v>1050</v>
      </c>
    </row>
    <row r="10" spans="2:9" x14ac:dyDescent="0.25">
      <c r="B10" s="4" t="s">
        <v>10</v>
      </c>
      <c r="C10" s="25" t="s">
        <v>469</v>
      </c>
      <c r="D10" s="412"/>
      <c r="E10" s="29" t="s">
        <v>730</v>
      </c>
    </row>
    <row r="11" spans="2:9" x14ac:dyDescent="0.25">
      <c r="C11" s="25" t="s">
        <v>468</v>
      </c>
      <c r="D11" s="412"/>
      <c r="E11" s="29" t="s">
        <v>731</v>
      </c>
    </row>
    <row r="13" spans="2:9" x14ac:dyDescent="0.25">
      <c r="B13" s="4" t="s">
        <v>470</v>
      </c>
    </row>
    <row r="14" spans="2:9" x14ac:dyDescent="0.25">
      <c r="B14" s="411" t="s">
        <v>469</v>
      </c>
      <c r="C14" s="411" t="s">
        <v>468</v>
      </c>
      <c r="D14" s="320" t="s">
        <v>1</v>
      </c>
      <c r="E14" s="322" t="s">
        <v>467</v>
      </c>
      <c r="F14" s="319" t="s">
        <v>70</v>
      </c>
      <c r="H14" s="4" t="s">
        <v>333</v>
      </c>
      <c r="I14" s="4"/>
    </row>
    <row r="15" spans="2:9" x14ac:dyDescent="0.25">
      <c r="B15" s="408" t="str">
        <f>IF(D10="","",1)</f>
        <v/>
      </c>
      <c r="C15" s="408" t="str">
        <f>IF(B15="","",1)</f>
        <v/>
      </c>
      <c r="D15" s="410" t="str">
        <f t="shared" ref="D15:D46" ca="1" si="0">IF(COUNT(B15)=0," ",OFFSET($B$3,B15,0,1,1))</f>
        <v xml:space="preserve"> </v>
      </c>
      <c r="E15" s="303" t="str">
        <f t="shared" ref="E15:E46" ca="1" si="1">IF(COUNT(B15)=0," ",OFFSET($B$3,0,C15,1,1))</f>
        <v xml:space="preserve"> </v>
      </c>
      <c r="F15" s="409" t="str">
        <f t="shared" ref="F15:F46" ca="1" si="2">IF(COUNT(B15)=0," ",INDEX(OFFSET($B$3,1,1,$D$10,$D$11),B15,C15))</f>
        <v xml:space="preserve"> </v>
      </c>
      <c r="H15" s="320" t="s">
        <v>135</v>
      </c>
      <c r="I15" s="319" t="s">
        <v>231</v>
      </c>
    </row>
    <row r="16" spans="2:9" x14ac:dyDescent="0.25">
      <c r="B16" s="408" t="str">
        <f t="shared" ref="B16:B47" si="3">IF(AND(C15=$D$11,B15=$D$10)," ",IF(COUNT(B15)=0, " ",IF(C15=$D$11,B15+1,B15)))</f>
        <v xml:space="preserve"> </v>
      </c>
      <c r="C16" s="408" t="str">
        <f t="shared" ref="C16:C47" si="4">IF(COUNT(B16)=0," ",IF(C15=$D$11,1,C15+1))</f>
        <v xml:space="preserve"> </v>
      </c>
      <c r="D16" s="306" t="str">
        <f t="shared" ca="1" si="0"/>
        <v xml:space="preserve"> </v>
      </c>
      <c r="E16" s="302" t="str">
        <f t="shared" ca="1" si="1"/>
        <v xml:space="preserve"> </v>
      </c>
      <c r="F16" s="406" t="str">
        <f t="shared" ca="1" si="2"/>
        <v xml:space="preserve"> </v>
      </c>
      <c r="H16" s="323" t="s">
        <v>466</v>
      </c>
      <c r="I16" s="190" t="s">
        <v>465</v>
      </c>
    </row>
    <row r="17" spans="2:9" x14ac:dyDescent="0.25">
      <c r="B17" s="408" t="str">
        <f t="shared" si="3"/>
        <v xml:space="preserve"> </v>
      </c>
      <c r="C17" s="408" t="str">
        <f t="shared" si="4"/>
        <v xml:space="preserve"> </v>
      </c>
      <c r="D17" s="306" t="str">
        <f t="shared" ca="1" si="0"/>
        <v xml:space="preserve"> </v>
      </c>
      <c r="E17" s="302" t="str">
        <f t="shared" ca="1" si="1"/>
        <v xml:space="preserve"> </v>
      </c>
      <c r="F17" s="406" t="str">
        <f t="shared" ca="1" si="2"/>
        <v xml:space="preserve"> </v>
      </c>
      <c r="H17" s="323" t="s">
        <v>464</v>
      </c>
      <c r="I17" s="190" t="s">
        <v>463</v>
      </c>
    </row>
    <row r="18" spans="2:9" x14ac:dyDescent="0.25">
      <c r="B18" s="408" t="str">
        <f t="shared" si="3"/>
        <v xml:space="preserve"> </v>
      </c>
      <c r="C18" s="408" t="str">
        <f t="shared" si="4"/>
        <v xml:space="preserve"> </v>
      </c>
      <c r="D18" s="306" t="str">
        <f t="shared" ca="1" si="0"/>
        <v xml:space="preserve"> </v>
      </c>
      <c r="E18" s="302" t="str">
        <f t="shared" ca="1" si="1"/>
        <v xml:space="preserve"> </v>
      </c>
      <c r="F18" s="406" t="str">
        <f t="shared" ca="1" si="2"/>
        <v xml:space="preserve"> </v>
      </c>
      <c r="H18" s="323" t="s">
        <v>462</v>
      </c>
      <c r="I18" s="190" t="s">
        <v>461</v>
      </c>
    </row>
    <row r="19" spans="2:9" x14ac:dyDescent="0.25">
      <c r="B19" s="408" t="str">
        <f t="shared" si="3"/>
        <v xml:space="preserve"> </v>
      </c>
      <c r="C19" s="408" t="str">
        <f t="shared" si="4"/>
        <v xml:space="preserve"> </v>
      </c>
      <c r="D19" s="306" t="str">
        <f t="shared" ca="1" si="0"/>
        <v xml:space="preserve"> </v>
      </c>
      <c r="E19" s="302" t="str">
        <f t="shared" ca="1" si="1"/>
        <v xml:space="preserve"> </v>
      </c>
      <c r="F19" s="406" t="str">
        <f t="shared" ca="1" si="2"/>
        <v xml:space="preserve"> </v>
      </c>
      <c r="H19" s="323" t="s">
        <v>460</v>
      </c>
      <c r="I19" s="190" t="s">
        <v>459</v>
      </c>
    </row>
    <row r="20" spans="2:9" x14ac:dyDescent="0.25">
      <c r="B20" s="407" t="str">
        <f t="shared" si="3"/>
        <v xml:space="preserve"> </v>
      </c>
      <c r="C20" s="407" t="str">
        <f t="shared" si="4"/>
        <v xml:space="preserve"> </v>
      </c>
      <c r="D20" s="306" t="str">
        <f t="shared" ca="1" si="0"/>
        <v xml:space="preserve"> </v>
      </c>
      <c r="E20" s="302" t="str">
        <f t="shared" ca="1" si="1"/>
        <v xml:space="preserve"> </v>
      </c>
      <c r="F20" s="406" t="str">
        <f t="shared" ca="1" si="2"/>
        <v xml:space="preserve"> </v>
      </c>
      <c r="H20" s="323"/>
      <c r="I20" s="190" t="s">
        <v>458</v>
      </c>
    </row>
    <row r="21" spans="2:9" x14ac:dyDescent="0.25">
      <c r="B21" s="407" t="str">
        <f t="shared" si="3"/>
        <v xml:space="preserve"> </v>
      </c>
      <c r="C21" s="407" t="str">
        <f t="shared" si="4"/>
        <v xml:space="preserve"> </v>
      </c>
      <c r="D21" s="306" t="str">
        <f t="shared" ca="1" si="0"/>
        <v xml:space="preserve"> </v>
      </c>
      <c r="E21" s="302" t="str">
        <f t="shared" ca="1" si="1"/>
        <v xml:space="preserve"> </v>
      </c>
      <c r="F21" s="406" t="str">
        <f t="shared" ca="1" si="2"/>
        <v xml:space="preserve"> </v>
      </c>
      <c r="H21" s="323" t="s">
        <v>457</v>
      </c>
      <c r="I21" s="190" t="s">
        <v>456</v>
      </c>
    </row>
    <row r="22" spans="2:9" x14ac:dyDescent="0.25">
      <c r="B22" s="407" t="str">
        <f t="shared" si="3"/>
        <v xml:space="preserve"> </v>
      </c>
      <c r="C22" s="407" t="str">
        <f t="shared" si="4"/>
        <v xml:space="preserve"> </v>
      </c>
      <c r="D22" s="306" t="str">
        <f t="shared" ca="1" si="0"/>
        <v xml:space="preserve"> </v>
      </c>
      <c r="E22" s="302" t="str">
        <f t="shared" ca="1" si="1"/>
        <v xml:space="preserve"> </v>
      </c>
      <c r="F22" s="406" t="str">
        <f t="shared" ca="1" si="2"/>
        <v xml:space="preserve"> </v>
      </c>
      <c r="H22" s="323" t="s">
        <v>455</v>
      </c>
      <c r="I22" s="190" t="s">
        <v>454</v>
      </c>
    </row>
    <row r="23" spans="2:9" x14ac:dyDescent="0.25">
      <c r="B23" s="407" t="str">
        <f t="shared" si="3"/>
        <v xml:space="preserve"> </v>
      </c>
      <c r="C23" s="407" t="str">
        <f t="shared" si="4"/>
        <v xml:space="preserve"> </v>
      </c>
      <c r="D23" s="306" t="str">
        <f t="shared" ca="1" si="0"/>
        <v xml:space="preserve"> </v>
      </c>
      <c r="E23" s="302" t="str">
        <f t="shared" ca="1" si="1"/>
        <v xml:space="preserve"> </v>
      </c>
      <c r="F23" s="406" t="str">
        <f t="shared" ca="1" si="2"/>
        <v xml:space="preserve"> </v>
      </c>
      <c r="H23" s="323" t="s">
        <v>453</v>
      </c>
      <c r="I23" s="190" t="s">
        <v>452</v>
      </c>
    </row>
    <row r="24" spans="2:9" x14ac:dyDescent="0.25">
      <c r="B24" s="407" t="str">
        <f t="shared" si="3"/>
        <v xml:space="preserve"> </v>
      </c>
      <c r="C24" s="407" t="str">
        <f t="shared" si="4"/>
        <v xml:space="preserve"> </v>
      </c>
      <c r="D24" s="306" t="str">
        <f t="shared" ca="1" si="0"/>
        <v xml:space="preserve"> </v>
      </c>
      <c r="E24" s="302" t="str">
        <f t="shared" ca="1" si="1"/>
        <v xml:space="preserve"> </v>
      </c>
      <c r="F24" s="406" t="str">
        <f t="shared" ca="1" si="2"/>
        <v xml:space="preserve"> </v>
      </c>
      <c r="H24" s="323"/>
      <c r="I24" s="190" t="s">
        <v>451</v>
      </c>
    </row>
    <row r="25" spans="2:9" x14ac:dyDescent="0.25">
      <c r="B25" s="407" t="str">
        <f t="shared" si="3"/>
        <v xml:space="preserve"> </v>
      </c>
      <c r="C25" s="407" t="str">
        <f t="shared" si="4"/>
        <v xml:space="preserve"> </v>
      </c>
      <c r="D25" s="306" t="str">
        <f t="shared" ca="1" si="0"/>
        <v xml:space="preserve"> </v>
      </c>
      <c r="E25" s="302" t="str">
        <f t="shared" ca="1" si="1"/>
        <v xml:space="preserve"> </v>
      </c>
      <c r="F25" s="406" t="str">
        <f t="shared" ca="1" si="2"/>
        <v xml:space="preserve"> </v>
      </c>
    </row>
    <row r="26" spans="2:9" x14ac:dyDescent="0.25">
      <c r="B26" s="407" t="str">
        <f t="shared" si="3"/>
        <v xml:space="preserve"> </v>
      </c>
      <c r="C26" s="407" t="str">
        <f t="shared" si="4"/>
        <v xml:space="preserve"> </v>
      </c>
      <c r="D26" s="306" t="str">
        <f t="shared" ca="1" si="0"/>
        <v xml:space="preserve"> </v>
      </c>
      <c r="E26" s="302" t="str">
        <f t="shared" ca="1" si="1"/>
        <v xml:space="preserve"> </v>
      </c>
      <c r="F26" s="406" t="str">
        <f t="shared" ca="1" si="2"/>
        <v xml:space="preserve"> </v>
      </c>
    </row>
    <row r="27" spans="2:9" x14ac:dyDescent="0.25">
      <c r="B27" s="407" t="str">
        <f t="shared" si="3"/>
        <v xml:space="preserve"> </v>
      </c>
      <c r="C27" s="407" t="str">
        <f t="shared" si="4"/>
        <v xml:space="preserve"> </v>
      </c>
      <c r="D27" s="306" t="str">
        <f t="shared" ca="1" si="0"/>
        <v xml:space="preserve"> </v>
      </c>
      <c r="E27" s="302" t="str">
        <f t="shared" ca="1" si="1"/>
        <v xml:space="preserve"> </v>
      </c>
      <c r="F27" s="406" t="str">
        <f t="shared" ca="1" si="2"/>
        <v xml:space="preserve"> </v>
      </c>
    </row>
    <row r="28" spans="2:9" x14ac:dyDescent="0.25">
      <c r="B28" s="407" t="str">
        <f t="shared" si="3"/>
        <v xml:space="preserve"> </v>
      </c>
      <c r="C28" s="407" t="str">
        <f t="shared" si="4"/>
        <v xml:space="preserve"> </v>
      </c>
      <c r="D28" s="306" t="str">
        <f t="shared" ca="1" si="0"/>
        <v xml:space="preserve"> </v>
      </c>
      <c r="E28" s="302" t="str">
        <f t="shared" ca="1" si="1"/>
        <v xml:space="preserve"> </v>
      </c>
      <c r="F28" s="406" t="str">
        <f t="shared" ca="1" si="2"/>
        <v xml:space="preserve"> </v>
      </c>
    </row>
    <row r="29" spans="2:9" x14ac:dyDescent="0.25">
      <c r="B29" s="407" t="str">
        <f t="shared" si="3"/>
        <v xml:space="preserve"> </v>
      </c>
      <c r="C29" s="407" t="str">
        <f t="shared" si="4"/>
        <v xml:space="preserve"> </v>
      </c>
      <c r="D29" s="306" t="str">
        <f t="shared" ca="1" si="0"/>
        <v xml:space="preserve"> </v>
      </c>
      <c r="E29" s="302" t="str">
        <f t="shared" ca="1" si="1"/>
        <v xml:space="preserve"> </v>
      </c>
      <c r="F29" s="406" t="str">
        <f t="shared" ca="1" si="2"/>
        <v xml:space="preserve"> </v>
      </c>
    </row>
    <row r="30" spans="2:9" x14ac:dyDescent="0.25">
      <c r="B30" s="407" t="str">
        <f t="shared" si="3"/>
        <v xml:space="preserve"> </v>
      </c>
      <c r="C30" s="407" t="str">
        <f t="shared" si="4"/>
        <v xml:space="preserve"> </v>
      </c>
      <c r="D30" s="306" t="str">
        <f t="shared" ca="1" si="0"/>
        <v xml:space="preserve"> </v>
      </c>
      <c r="E30" s="302" t="str">
        <f t="shared" ca="1" si="1"/>
        <v xml:space="preserve"> </v>
      </c>
      <c r="F30" s="406" t="str">
        <f t="shared" ca="1" si="2"/>
        <v xml:space="preserve"> </v>
      </c>
    </row>
    <row r="31" spans="2:9" x14ac:dyDescent="0.25">
      <c r="B31" s="407" t="str">
        <f t="shared" si="3"/>
        <v xml:space="preserve"> </v>
      </c>
      <c r="C31" s="407" t="str">
        <f t="shared" si="4"/>
        <v xml:space="preserve"> </v>
      </c>
      <c r="D31" s="306" t="str">
        <f t="shared" ca="1" si="0"/>
        <v xml:space="preserve"> </v>
      </c>
      <c r="E31" s="302" t="str">
        <f t="shared" ca="1" si="1"/>
        <v xml:space="preserve"> </v>
      </c>
      <c r="F31" s="406" t="str">
        <f t="shared" ca="1" si="2"/>
        <v xml:space="preserve"> </v>
      </c>
    </row>
    <row r="32" spans="2:9" x14ac:dyDescent="0.25">
      <c r="B32" s="407" t="str">
        <f t="shared" si="3"/>
        <v xml:space="preserve"> </v>
      </c>
      <c r="C32" s="407" t="str">
        <f t="shared" si="4"/>
        <v xml:space="preserve"> </v>
      </c>
      <c r="D32" s="306" t="str">
        <f t="shared" ca="1" si="0"/>
        <v xml:space="preserve"> </v>
      </c>
      <c r="E32" s="302" t="str">
        <f t="shared" ca="1" si="1"/>
        <v xml:space="preserve"> </v>
      </c>
      <c r="F32" s="406" t="str">
        <f t="shared" ca="1" si="2"/>
        <v xml:space="preserve"> </v>
      </c>
    </row>
    <row r="33" spans="2:6" x14ac:dyDescent="0.25">
      <c r="B33" s="407" t="str">
        <f t="shared" si="3"/>
        <v xml:space="preserve"> </v>
      </c>
      <c r="C33" s="407" t="str">
        <f t="shared" si="4"/>
        <v xml:space="preserve"> </v>
      </c>
      <c r="D33" s="306" t="str">
        <f t="shared" ca="1" si="0"/>
        <v xml:space="preserve"> </v>
      </c>
      <c r="E33" s="302" t="str">
        <f t="shared" ca="1" si="1"/>
        <v xml:space="preserve"> </v>
      </c>
      <c r="F33" s="406" t="str">
        <f t="shared" ca="1" si="2"/>
        <v xml:space="preserve"> </v>
      </c>
    </row>
    <row r="34" spans="2:6" x14ac:dyDescent="0.25">
      <c r="B34" s="407" t="str">
        <f t="shared" si="3"/>
        <v xml:space="preserve"> </v>
      </c>
      <c r="C34" s="407" t="str">
        <f t="shared" si="4"/>
        <v xml:space="preserve"> </v>
      </c>
      <c r="D34" s="306" t="str">
        <f t="shared" ca="1" si="0"/>
        <v xml:space="preserve"> </v>
      </c>
      <c r="E34" s="302" t="str">
        <f t="shared" ca="1" si="1"/>
        <v xml:space="preserve"> </v>
      </c>
      <c r="F34" s="406" t="str">
        <f t="shared" ca="1" si="2"/>
        <v xml:space="preserve"> </v>
      </c>
    </row>
    <row r="35" spans="2:6" ht="19.5" customHeight="1" x14ac:dyDescent="0.25">
      <c r="B35" s="1" t="str">
        <f t="shared" si="3"/>
        <v xml:space="preserve"> </v>
      </c>
      <c r="C35" s="1" t="str">
        <f t="shared" si="4"/>
        <v xml:space="preserve"> </v>
      </c>
      <c r="D35" s="1" t="str">
        <f t="shared" ca="1" si="0"/>
        <v xml:space="preserve"> </v>
      </c>
      <c r="E35" s="1" t="str">
        <f t="shared" ca="1" si="1"/>
        <v xml:space="preserve"> </v>
      </c>
      <c r="F35" s="1" t="str">
        <f t="shared" ca="1" si="2"/>
        <v xml:space="preserve"> </v>
      </c>
    </row>
    <row r="36" spans="2:6" x14ac:dyDescent="0.25">
      <c r="B36" s="1" t="str">
        <f t="shared" si="3"/>
        <v xml:space="preserve"> </v>
      </c>
      <c r="C36" s="1" t="str">
        <f t="shared" si="4"/>
        <v xml:space="preserve"> </v>
      </c>
      <c r="D36" s="1" t="str">
        <f t="shared" ca="1" si="0"/>
        <v xml:space="preserve"> </v>
      </c>
      <c r="E36" s="1" t="str">
        <f t="shared" ca="1" si="1"/>
        <v xml:space="preserve"> </v>
      </c>
      <c r="F36" s="1" t="str">
        <f t="shared" ca="1" si="2"/>
        <v xml:space="preserve"> </v>
      </c>
    </row>
    <row r="37" spans="2:6" x14ac:dyDescent="0.25">
      <c r="B37" s="1" t="str">
        <f t="shared" si="3"/>
        <v xml:space="preserve"> </v>
      </c>
      <c r="C37" s="1" t="str">
        <f t="shared" si="4"/>
        <v xml:space="preserve"> </v>
      </c>
      <c r="D37" s="1" t="str">
        <f t="shared" ca="1" si="0"/>
        <v xml:space="preserve"> </v>
      </c>
      <c r="E37" s="1" t="str">
        <f t="shared" ca="1" si="1"/>
        <v xml:space="preserve"> </v>
      </c>
      <c r="F37" s="1" t="str">
        <f t="shared" ca="1" si="2"/>
        <v xml:space="preserve"> </v>
      </c>
    </row>
    <row r="38" spans="2:6" x14ac:dyDescent="0.25">
      <c r="B38" s="1" t="str">
        <f t="shared" si="3"/>
        <v xml:space="preserve"> </v>
      </c>
      <c r="C38" s="1" t="str">
        <f t="shared" si="4"/>
        <v xml:space="preserve"> </v>
      </c>
      <c r="D38" s="1" t="str">
        <f t="shared" ca="1" si="0"/>
        <v xml:space="preserve"> </v>
      </c>
      <c r="E38" s="1" t="str">
        <f t="shared" ca="1" si="1"/>
        <v xml:space="preserve"> </v>
      </c>
      <c r="F38" s="1" t="str">
        <f t="shared" ca="1" si="2"/>
        <v xml:space="preserve"> </v>
      </c>
    </row>
    <row r="39" spans="2:6" x14ac:dyDescent="0.25">
      <c r="B39" s="1" t="str">
        <f t="shared" si="3"/>
        <v xml:space="preserve"> </v>
      </c>
      <c r="C39" s="1" t="str">
        <f t="shared" si="4"/>
        <v xml:space="preserve"> </v>
      </c>
      <c r="D39" s="1" t="str">
        <f t="shared" ca="1" si="0"/>
        <v xml:space="preserve"> </v>
      </c>
      <c r="E39" s="1" t="str">
        <f t="shared" ca="1" si="1"/>
        <v xml:space="preserve"> </v>
      </c>
      <c r="F39" s="1" t="str">
        <f t="shared" ca="1" si="2"/>
        <v xml:space="preserve"> </v>
      </c>
    </row>
    <row r="40" spans="2:6" x14ac:dyDescent="0.25">
      <c r="B40" s="1" t="str">
        <f t="shared" si="3"/>
        <v xml:space="preserve"> </v>
      </c>
      <c r="C40" s="1" t="str">
        <f t="shared" si="4"/>
        <v xml:space="preserve"> </v>
      </c>
      <c r="D40" s="1" t="str">
        <f t="shared" ca="1" si="0"/>
        <v xml:space="preserve"> </v>
      </c>
      <c r="E40" s="1" t="str">
        <f t="shared" ca="1" si="1"/>
        <v xml:space="preserve"> </v>
      </c>
      <c r="F40" s="1" t="str">
        <f t="shared" ca="1" si="2"/>
        <v xml:space="preserve"> </v>
      </c>
    </row>
    <row r="41" spans="2:6" x14ac:dyDescent="0.25">
      <c r="B41" s="1" t="str">
        <f t="shared" si="3"/>
        <v xml:space="preserve"> </v>
      </c>
      <c r="C41" s="1" t="str">
        <f t="shared" si="4"/>
        <v xml:space="preserve"> </v>
      </c>
      <c r="D41" s="1" t="str">
        <f t="shared" ca="1" si="0"/>
        <v xml:space="preserve"> </v>
      </c>
      <c r="E41" s="1" t="str">
        <f t="shared" ca="1" si="1"/>
        <v xml:space="preserve"> </v>
      </c>
      <c r="F41" s="1" t="str">
        <f t="shared" ca="1" si="2"/>
        <v xml:space="preserve"> </v>
      </c>
    </row>
    <row r="42" spans="2:6" x14ac:dyDescent="0.25">
      <c r="B42" s="1" t="str">
        <f t="shared" si="3"/>
        <v xml:space="preserve"> </v>
      </c>
      <c r="C42" s="1" t="str">
        <f t="shared" si="4"/>
        <v xml:space="preserve"> </v>
      </c>
      <c r="D42" s="1" t="str">
        <f t="shared" ca="1" si="0"/>
        <v xml:space="preserve"> </v>
      </c>
      <c r="E42" s="1" t="str">
        <f t="shared" ca="1" si="1"/>
        <v xml:space="preserve"> </v>
      </c>
      <c r="F42" s="1" t="str">
        <f t="shared" ca="1" si="2"/>
        <v xml:space="preserve"> </v>
      </c>
    </row>
    <row r="43" spans="2:6" x14ac:dyDescent="0.25">
      <c r="B43" s="1" t="str">
        <f t="shared" si="3"/>
        <v xml:space="preserve"> </v>
      </c>
      <c r="C43" s="1" t="str">
        <f t="shared" si="4"/>
        <v xml:space="preserve"> </v>
      </c>
      <c r="D43" s="1" t="str">
        <f t="shared" ca="1" si="0"/>
        <v xml:space="preserve"> </v>
      </c>
      <c r="E43" s="1" t="str">
        <f t="shared" ca="1" si="1"/>
        <v xml:space="preserve"> </v>
      </c>
      <c r="F43" s="1" t="str">
        <f t="shared" ca="1" si="2"/>
        <v xml:space="preserve"> </v>
      </c>
    </row>
    <row r="44" spans="2:6" x14ac:dyDescent="0.25">
      <c r="B44" s="1" t="str">
        <f t="shared" si="3"/>
        <v xml:space="preserve"> </v>
      </c>
      <c r="C44" s="1" t="str">
        <f t="shared" si="4"/>
        <v xml:space="preserve"> </v>
      </c>
      <c r="D44" s="1" t="str">
        <f t="shared" ca="1" si="0"/>
        <v xml:space="preserve"> </v>
      </c>
      <c r="E44" s="1" t="str">
        <f t="shared" ca="1" si="1"/>
        <v xml:space="preserve"> </v>
      </c>
      <c r="F44" s="1" t="str">
        <f t="shared" ca="1" si="2"/>
        <v xml:space="preserve"> </v>
      </c>
    </row>
    <row r="45" spans="2:6" x14ac:dyDescent="0.25">
      <c r="B45" s="1" t="str">
        <f t="shared" si="3"/>
        <v xml:space="preserve"> </v>
      </c>
      <c r="C45" s="1" t="str">
        <f t="shared" si="4"/>
        <v xml:space="preserve"> </v>
      </c>
      <c r="D45" s="1" t="str">
        <f t="shared" ca="1" si="0"/>
        <v xml:space="preserve"> </v>
      </c>
      <c r="E45" s="1" t="str">
        <f t="shared" ca="1" si="1"/>
        <v xml:space="preserve"> </v>
      </c>
      <c r="F45" s="1" t="str">
        <f t="shared" ca="1" si="2"/>
        <v xml:space="preserve"> </v>
      </c>
    </row>
    <row r="46" spans="2:6" x14ac:dyDescent="0.25">
      <c r="B46" s="1" t="str">
        <f t="shared" si="3"/>
        <v xml:space="preserve"> </v>
      </c>
      <c r="C46" s="1" t="str">
        <f t="shared" si="4"/>
        <v xml:space="preserve"> </v>
      </c>
      <c r="D46" s="1" t="str">
        <f t="shared" ca="1" si="0"/>
        <v xml:space="preserve"> </v>
      </c>
      <c r="E46" s="1" t="str">
        <f t="shared" ca="1" si="1"/>
        <v xml:space="preserve"> </v>
      </c>
      <c r="F46" s="1" t="str">
        <f t="shared" ca="1" si="2"/>
        <v xml:space="preserve"> </v>
      </c>
    </row>
    <row r="47" spans="2:6" x14ac:dyDescent="0.25">
      <c r="B47" s="1" t="str">
        <f t="shared" si="3"/>
        <v xml:space="preserve"> </v>
      </c>
      <c r="C47" s="1" t="str">
        <f t="shared" si="4"/>
        <v xml:space="preserve"> </v>
      </c>
      <c r="D47" s="1" t="str">
        <f t="shared" ref="D47:D78" ca="1" si="5">IF(COUNT(B47)=0," ",OFFSET($B$3,B47,0,1,1))</f>
        <v xml:space="preserve"> </v>
      </c>
      <c r="E47" s="1" t="str">
        <f t="shared" ref="E47:E78" ca="1" si="6">IF(COUNT(B47)=0," ",OFFSET($B$3,0,C47,1,1))</f>
        <v xml:space="preserve"> </v>
      </c>
      <c r="F47" s="1" t="str">
        <f t="shared" ref="F47:F78" ca="1" si="7">IF(COUNT(B47)=0," ",INDEX(OFFSET($B$3,1,1,$D$10,$D$11),B47,C47))</f>
        <v xml:space="preserve"> </v>
      </c>
    </row>
    <row r="48" spans="2:6" x14ac:dyDescent="0.25">
      <c r="B48" s="1" t="str">
        <f t="shared" ref="B48:B79" si="8">IF(AND(C47=$D$11,B47=$D$10)," ",IF(COUNT(B47)=0, " ",IF(C47=$D$11,B47+1,B47)))</f>
        <v xml:space="preserve"> </v>
      </c>
      <c r="C48" s="1" t="str">
        <f t="shared" ref="C48:C79" si="9">IF(COUNT(B48)=0," ",IF(C47=$D$11,1,C47+1))</f>
        <v xml:space="preserve"> </v>
      </c>
      <c r="D48" s="1" t="str">
        <f t="shared" ca="1" si="5"/>
        <v xml:space="preserve"> </v>
      </c>
      <c r="E48" s="1" t="str">
        <f t="shared" ca="1" si="6"/>
        <v xml:space="preserve"> </v>
      </c>
      <c r="F48" s="1" t="str">
        <f t="shared" ca="1" si="7"/>
        <v xml:space="preserve"> </v>
      </c>
    </row>
    <row r="49" spans="2:6" x14ac:dyDescent="0.25">
      <c r="B49" s="1" t="str">
        <f t="shared" si="8"/>
        <v xml:space="preserve"> </v>
      </c>
      <c r="C49" s="1" t="str">
        <f t="shared" si="9"/>
        <v xml:space="preserve"> </v>
      </c>
      <c r="D49" s="1" t="str">
        <f t="shared" ca="1" si="5"/>
        <v xml:space="preserve"> </v>
      </c>
      <c r="E49" s="1" t="str">
        <f t="shared" ca="1" si="6"/>
        <v xml:space="preserve"> </v>
      </c>
      <c r="F49" s="1" t="str">
        <f t="shared" ca="1" si="7"/>
        <v xml:space="preserve"> </v>
      </c>
    </row>
    <row r="50" spans="2:6" x14ac:dyDescent="0.25">
      <c r="B50" s="1" t="str">
        <f t="shared" si="8"/>
        <v xml:space="preserve"> </v>
      </c>
      <c r="C50" s="1" t="str">
        <f t="shared" si="9"/>
        <v xml:space="preserve"> </v>
      </c>
      <c r="D50" s="1" t="str">
        <f t="shared" ca="1" si="5"/>
        <v xml:space="preserve"> </v>
      </c>
      <c r="E50" s="1" t="str">
        <f t="shared" ca="1" si="6"/>
        <v xml:space="preserve"> </v>
      </c>
      <c r="F50" s="1" t="str">
        <f t="shared" ca="1" si="7"/>
        <v xml:space="preserve"> </v>
      </c>
    </row>
    <row r="51" spans="2:6" x14ac:dyDescent="0.25">
      <c r="B51" s="1" t="str">
        <f t="shared" si="8"/>
        <v xml:space="preserve"> </v>
      </c>
      <c r="C51" s="1" t="str">
        <f t="shared" si="9"/>
        <v xml:space="preserve"> </v>
      </c>
      <c r="D51" s="1" t="str">
        <f t="shared" ca="1" si="5"/>
        <v xml:space="preserve"> </v>
      </c>
      <c r="E51" s="1" t="str">
        <f t="shared" ca="1" si="6"/>
        <v xml:space="preserve"> </v>
      </c>
      <c r="F51" s="1" t="str">
        <f t="shared" ca="1" si="7"/>
        <v xml:space="preserve"> </v>
      </c>
    </row>
    <row r="52" spans="2:6" x14ac:dyDescent="0.25">
      <c r="B52" s="1" t="str">
        <f t="shared" si="8"/>
        <v xml:space="preserve"> </v>
      </c>
      <c r="C52" s="1" t="str">
        <f t="shared" si="9"/>
        <v xml:space="preserve"> </v>
      </c>
      <c r="D52" s="1" t="str">
        <f t="shared" ca="1" si="5"/>
        <v xml:space="preserve"> </v>
      </c>
      <c r="E52" s="1" t="str">
        <f t="shared" ca="1" si="6"/>
        <v xml:space="preserve"> </v>
      </c>
      <c r="F52" s="1" t="str">
        <f t="shared" ca="1" si="7"/>
        <v xml:space="preserve"> </v>
      </c>
    </row>
    <row r="53" spans="2:6" x14ac:dyDescent="0.25">
      <c r="B53" s="1" t="str">
        <f t="shared" si="8"/>
        <v xml:space="preserve"> </v>
      </c>
      <c r="C53" s="1" t="str">
        <f t="shared" si="9"/>
        <v xml:space="preserve"> </v>
      </c>
      <c r="D53" s="1" t="str">
        <f t="shared" ca="1" si="5"/>
        <v xml:space="preserve"> </v>
      </c>
      <c r="E53" s="1" t="str">
        <f t="shared" ca="1" si="6"/>
        <v xml:space="preserve"> </v>
      </c>
      <c r="F53" s="1" t="str">
        <f t="shared" ca="1" si="7"/>
        <v xml:space="preserve"> </v>
      </c>
    </row>
    <row r="54" spans="2:6" x14ac:dyDescent="0.25">
      <c r="B54" s="1" t="str">
        <f t="shared" si="8"/>
        <v xml:space="preserve"> </v>
      </c>
      <c r="C54" s="1" t="str">
        <f t="shared" si="9"/>
        <v xml:space="preserve"> </v>
      </c>
      <c r="D54" s="1" t="str">
        <f t="shared" ca="1" si="5"/>
        <v xml:space="preserve"> </v>
      </c>
      <c r="E54" s="1" t="str">
        <f t="shared" ca="1" si="6"/>
        <v xml:space="preserve"> </v>
      </c>
      <c r="F54" s="1" t="str">
        <f t="shared" ca="1" si="7"/>
        <v xml:space="preserve"> </v>
      </c>
    </row>
    <row r="55" spans="2:6" x14ac:dyDescent="0.25">
      <c r="B55" s="1" t="str">
        <f t="shared" si="8"/>
        <v xml:space="preserve"> </v>
      </c>
      <c r="C55" s="1" t="str">
        <f t="shared" si="9"/>
        <v xml:space="preserve"> </v>
      </c>
      <c r="D55" s="1" t="str">
        <f t="shared" ca="1" si="5"/>
        <v xml:space="preserve"> </v>
      </c>
      <c r="E55" s="1" t="str">
        <f t="shared" ca="1" si="6"/>
        <v xml:space="preserve"> </v>
      </c>
      <c r="F55" s="1" t="str">
        <f t="shared" ca="1" si="7"/>
        <v xml:space="preserve"> </v>
      </c>
    </row>
    <row r="56" spans="2:6" x14ac:dyDescent="0.25">
      <c r="B56" s="1" t="str">
        <f t="shared" si="8"/>
        <v xml:space="preserve"> </v>
      </c>
      <c r="C56" s="1" t="str">
        <f t="shared" si="9"/>
        <v xml:space="preserve"> </v>
      </c>
      <c r="D56" s="1" t="str">
        <f t="shared" ca="1" si="5"/>
        <v xml:space="preserve"> </v>
      </c>
      <c r="E56" s="1" t="str">
        <f t="shared" ca="1" si="6"/>
        <v xml:space="preserve"> </v>
      </c>
      <c r="F56" s="1" t="str">
        <f t="shared" ca="1" si="7"/>
        <v xml:space="preserve"> </v>
      </c>
    </row>
    <row r="57" spans="2:6" x14ac:dyDescent="0.25">
      <c r="B57" s="1" t="str">
        <f t="shared" si="8"/>
        <v xml:space="preserve"> </v>
      </c>
      <c r="C57" s="1" t="str">
        <f t="shared" si="9"/>
        <v xml:space="preserve"> </v>
      </c>
      <c r="D57" s="1" t="str">
        <f t="shared" ca="1" si="5"/>
        <v xml:space="preserve"> </v>
      </c>
      <c r="E57" s="1" t="str">
        <f t="shared" ca="1" si="6"/>
        <v xml:space="preserve"> </v>
      </c>
      <c r="F57" s="1" t="str">
        <f t="shared" ca="1" si="7"/>
        <v xml:space="preserve"> </v>
      </c>
    </row>
    <row r="58" spans="2:6" x14ac:dyDescent="0.25">
      <c r="B58" s="1" t="str">
        <f t="shared" si="8"/>
        <v xml:space="preserve"> </v>
      </c>
      <c r="C58" s="1" t="str">
        <f t="shared" si="9"/>
        <v xml:space="preserve"> </v>
      </c>
      <c r="D58" s="1" t="str">
        <f t="shared" ca="1" si="5"/>
        <v xml:space="preserve"> </v>
      </c>
      <c r="E58" s="1" t="str">
        <f t="shared" ca="1" si="6"/>
        <v xml:space="preserve"> </v>
      </c>
      <c r="F58" s="1" t="str">
        <f t="shared" ca="1" si="7"/>
        <v xml:space="preserve"> </v>
      </c>
    </row>
    <row r="59" spans="2:6" x14ac:dyDescent="0.25">
      <c r="B59" s="1" t="str">
        <f t="shared" si="8"/>
        <v xml:space="preserve"> </v>
      </c>
      <c r="C59" s="1" t="str">
        <f t="shared" si="9"/>
        <v xml:space="preserve"> </v>
      </c>
      <c r="D59" s="1" t="str">
        <f t="shared" ca="1" si="5"/>
        <v xml:space="preserve"> </v>
      </c>
      <c r="E59" s="1" t="str">
        <f t="shared" ca="1" si="6"/>
        <v xml:space="preserve"> </v>
      </c>
      <c r="F59" s="1" t="str">
        <f t="shared" ca="1" si="7"/>
        <v xml:space="preserve"> </v>
      </c>
    </row>
    <row r="60" spans="2:6" x14ac:dyDescent="0.25">
      <c r="B60" s="1" t="str">
        <f t="shared" si="8"/>
        <v xml:space="preserve"> </v>
      </c>
      <c r="C60" s="1" t="str">
        <f t="shared" si="9"/>
        <v xml:space="preserve"> </v>
      </c>
      <c r="D60" s="1" t="str">
        <f t="shared" ca="1" si="5"/>
        <v xml:space="preserve"> </v>
      </c>
      <c r="E60" s="1" t="str">
        <f t="shared" ca="1" si="6"/>
        <v xml:space="preserve"> </v>
      </c>
      <c r="F60" s="1" t="str">
        <f t="shared" ca="1" si="7"/>
        <v xml:space="preserve"> </v>
      </c>
    </row>
    <row r="61" spans="2:6" x14ac:dyDescent="0.25">
      <c r="B61" s="1" t="str">
        <f t="shared" si="8"/>
        <v xml:space="preserve"> </v>
      </c>
      <c r="C61" s="1" t="str">
        <f t="shared" si="9"/>
        <v xml:space="preserve"> </v>
      </c>
      <c r="D61" s="1" t="str">
        <f t="shared" ca="1" si="5"/>
        <v xml:space="preserve"> </v>
      </c>
      <c r="E61" s="1" t="str">
        <f t="shared" ca="1" si="6"/>
        <v xml:space="preserve"> </v>
      </c>
      <c r="F61" s="1" t="str">
        <f t="shared" ca="1" si="7"/>
        <v xml:space="preserve"> </v>
      </c>
    </row>
    <row r="62" spans="2:6" x14ac:dyDescent="0.25">
      <c r="B62" s="1" t="str">
        <f t="shared" si="8"/>
        <v xml:space="preserve"> </v>
      </c>
      <c r="C62" s="1" t="str">
        <f t="shared" si="9"/>
        <v xml:space="preserve"> </v>
      </c>
      <c r="D62" s="1" t="str">
        <f t="shared" ca="1" si="5"/>
        <v xml:space="preserve"> </v>
      </c>
      <c r="E62" s="1" t="str">
        <f t="shared" ca="1" si="6"/>
        <v xml:space="preserve"> </v>
      </c>
      <c r="F62" s="1" t="str">
        <f t="shared" ca="1" si="7"/>
        <v xml:space="preserve"> </v>
      </c>
    </row>
    <row r="63" spans="2:6" x14ac:dyDescent="0.25">
      <c r="B63" s="1" t="str">
        <f t="shared" si="8"/>
        <v xml:space="preserve"> </v>
      </c>
      <c r="C63" s="1" t="str">
        <f t="shared" si="9"/>
        <v xml:space="preserve"> </v>
      </c>
      <c r="D63" s="1" t="str">
        <f t="shared" ca="1" si="5"/>
        <v xml:space="preserve"> </v>
      </c>
      <c r="E63" s="1" t="str">
        <f t="shared" ca="1" si="6"/>
        <v xml:space="preserve"> </v>
      </c>
      <c r="F63" s="1" t="str">
        <f t="shared" ca="1" si="7"/>
        <v xml:space="preserve"> </v>
      </c>
    </row>
    <row r="64" spans="2:6" x14ac:dyDescent="0.25">
      <c r="B64" s="1" t="str">
        <f t="shared" si="8"/>
        <v xml:space="preserve"> </v>
      </c>
      <c r="C64" s="1" t="str">
        <f t="shared" si="9"/>
        <v xml:space="preserve"> </v>
      </c>
      <c r="D64" s="1" t="str">
        <f t="shared" ca="1" si="5"/>
        <v xml:space="preserve"> </v>
      </c>
      <c r="E64" s="1" t="str">
        <f t="shared" ca="1" si="6"/>
        <v xml:space="preserve"> </v>
      </c>
      <c r="F64" s="1" t="str">
        <f t="shared" ca="1" si="7"/>
        <v xml:space="preserve"> </v>
      </c>
    </row>
    <row r="65" spans="2:6" x14ac:dyDescent="0.25">
      <c r="B65" s="1" t="str">
        <f t="shared" si="8"/>
        <v xml:space="preserve"> </v>
      </c>
      <c r="C65" s="1" t="str">
        <f t="shared" si="9"/>
        <v xml:space="preserve"> </v>
      </c>
      <c r="D65" s="1" t="str">
        <f t="shared" ca="1" si="5"/>
        <v xml:space="preserve"> </v>
      </c>
      <c r="E65" s="1" t="str">
        <f t="shared" ca="1" si="6"/>
        <v xml:space="preserve"> </v>
      </c>
      <c r="F65" s="1" t="str">
        <f t="shared" ca="1" si="7"/>
        <v xml:space="preserve"> </v>
      </c>
    </row>
    <row r="66" spans="2:6" x14ac:dyDescent="0.25">
      <c r="B66" s="1" t="str">
        <f t="shared" si="8"/>
        <v xml:space="preserve"> </v>
      </c>
      <c r="C66" s="1" t="str">
        <f t="shared" si="9"/>
        <v xml:space="preserve"> </v>
      </c>
      <c r="D66" s="1" t="str">
        <f t="shared" ca="1" si="5"/>
        <v xml:space="preserve"> </v>
      </c>
      <c r="E66" s="1" t="str">
        <f t="shared" ca="1" si="6"/>
        <v xml:space="preserve"> </v>
      </c>
      <c r="F66" s="1" t="str">
        <f t="shared" ca="1" si="7"/>
        <v xml:space="preserve"> </v>
      </c>
    </row>
    <row r="67" spans="2:6" x14ac:dyDescent="0.25">
      <c r="B67" s="1" t="str">
        <f t="shared" si="8"/>
        <v xml:space="preserve"> </v>
      </c>
      <c r="C67" s="1" t="str">
        <f t="shared" si="9"/>
        <v xml:space="preserve"> </v>
      </c>
      <c r="D67" s="1" t="str">
        <f t="shared" ca="1" si="5"/>
        <v xml:space="preserve"> </v>
      </c>
      <c r="E67" s="1" t="str">
        <f t="shared" ca="1" si="6"/>
        <v xml:space="preserve"> </v>
      </c>
      <c r="F67" s="1" t="str">
        <f t="shared" ca="1" si="7"/>
        <v xml:space="preserve"> </v>
      </c>
    </row>
    <row r="68" spans="2:6" x14ac:dyDescent="0.25">
      <c r="B68" s="1" t="str">
        <f t="shared" si="8"/>
        <v xml:space="preserve"> </v>
      </c>
      <c r="C68" s="1" t="str">
        <f t="shared" si="9"/>
        <v xml:space="preserve"> </v>
      </c>
      <c r="D68" s="1" t="str">
        <f t="shared" ca="1" si="5"/>
        <v xml:space="preserve"> </v>
      </c>
      <c r="E68" s="1" t="str">
        <f t="shared" ca="1" si="6"/>
        <v xml:space="preserve"> </v>
      </c>
      <c r="F68" s="1" t="str">
        <f t="shared" ca="1" si="7"/>
        <v xml:space="preserve"> </v>
      </c>
    </row>
    <row r="69" spans="2:6" x14ac:dyDescent="0.25">
      <c r="B69" s="1" t="str">
        <f t="shared" si="8"/>
        <v xml:space="preserve"> </v>
      </c>
      <c r="C69" s="1" t="str">
        <f t="shared" si="9"/>
        <v xml:space="preserve"> </v>
      </c>
      <c r="D69" s="1" t="str">
        <f t="shared" ca="1" si="5"/>
        <v xml:space="preserve"> </v>
      </c>
      <c r="E69" s="1" t="str">
        <f t="shared" ca="1" si="6"/>
        <v xml:space="preserve"> </v>
      </c>
      <c r="F69" s="1" t="str">
        <f t="shared" ca="1" si="7"/>
        <v xml:space="preserve"> </v>
      </c>
    </row>
    <row r="70" spans="2:6" x14ac:dyDescent="0.25">
      <c r="B70" s="1" t="str">
        <f t="shared" si="8"/>
        <v xml:space="preserve"> </v>
      </c>
      <c r="C70" s="1" t="str">
        <f t="shared" si="9"/>
        <v xml:space="preserve"> </v>
      </c>
      <c r="D70" s="1" t="str">
        <f t="shared" ca="1" si="5"/>
        <v xml:space="preserve"> </v>
      </c>
      <c r="E70" s="1" t="str">
        <f t="shared" ca="1" si="6"/>
        <v xml:space="preserve"> </v>
      </c>
      <c r="F70" s="1" t="str">
        <f t="shared" ca="1" si="7"/>
        <v xml:space="preserve"> </v>
      </c>
    </row>
    <row r="71" spans="2:6" x14ac:dyDescent="0.25">
      <c r="B71" s="1" t="str">
        <f t="shared" si="8"/>
        <v xml:space="preserve"> </v>
      </c>
      <c r="C71" s="1" t="str">
        <f t="shared" si="9"/>
        <v xml:space="preserve"> </v>
      </c>
      <c r="D71" s="1" t="str">
        <f t="shared" ca="1" si="5"/>
        <v xml:space="preserve"> </v>
      </c>
      <c r="E71" s="1" t="str">
        <f t="shared" ca="1" si="6"/>
        <v xml:space="preserve"> </v>
      </c>
      <c r="F71" s="1" t="str">
        <f t="shared" ca="1" si="7"/>
        <v xml:space="preserve"> </v>
      </c>
    </row>
    <row r="72" spans="2:6" x14ac:dyDescent="0.25">
      <c r="B72" s="1" t="str">
        <f t="shared" si="8"/>
        <v xml:space="preserve"> </v>
      </c>
      <c r="C72" s="1" t="str">
        <f t="shared" si="9"/>
        <v xml:space="preserve"> </v>
      </c>
      <c r="D72" s="1" t="str">
        <f t="shared" ca="1" si="5"/>
        <v xml:space="preserve"> </v>
      </c>
      <c r="E72" s="1" t="str">
        <f t="shared" ca="1" si="6"/>
        <v xml:space="preserve"> </v>
      </c>
      <c r="F72" s="1" t="str">
        <f t="shared" ca="1" si="7"/>
        <v xml:space="preserve"> </v>
      </c>
    </row>
    <row r="73" spans="2:6" x14ac:dyDescent="0.25">
      <c r="B73" s="1" t="str">
        <f t="shared" si="8"/>
        <v xml:space="preserve"> </v>
      </c>
      <c r="C73" s="1" t="str">
        <f t="shared" si="9"/>
        <v xml:space="preserve"> </v>
      </c>
      <c r="D73" s="1" t="str">
        <f t="shared" ca="1" si="5"/>
        <v xml:space="preserve"> </v>
      </c>
      <c r="E73" s="1" t="str">
        <f t="shared" ca="1" si="6"/>
        <v xml:space="preserve"> </v>
      </c>
      <c r="F73" s="1" t="str">
        <f t="shared" ca="1" si="7"/>
        <v xml:space="preserve"> </v>
      </c>
    </row>
    <row r="74" spans="2:6" x14ac:dyDescent="0.25">
      <c r="B74" s="1" t="str">
        <f t="shared" si="8"/>
        <v xml:space="preserve"> </v>
      </c>
      <c r="C74" s="1" t="str">
        <f t="shared" si="9"/>
        <v xml:space="preserve"> </v>
      </c>
      <c r="D74" s="1" t="str">
        <f t="shared" ca="1" si="5"/>
        <v xml:space="preserve"> </v>
      </c>
      <c r="E74" s="1" t="str">
        <f t="shared" ca="1" si="6"/>
        <v xml:space="preserve"> </v>
      </c>
      <c r="F74" s="1" t="str">
        <f t="shared" ca="1" si="7"/>
        <v xml:space="preserve"> </v>
      </c>
    </row>
    <row r="75" spans="2:6" x14ac:dyDescent="0.25">
      <c r="B75" s="1" t="str">
        <f t="shared" si="8"/>
        <v xml:space="preserve"> </v>
      </c>
      <c r="C75" s="1" t="str">
        <f t="shared" si="9"/>
        <v xml:space="preserve"> </v>
      </c>
      <c r="D75" s="1" t="str">
        <f t="shared" ca="1" si="5"/>
        <v xml:space="preserve"> </v>
      </c>
      <c r="E75" s="1" t="str">
        <f t="shared" ca="1" si="6"/>
        <v xml:space="preserve"> </v>
      </c>
      <c r="F75" s="1" t="str">
        <f t="shared" ca="1" si="7"/>
        <v xml:space="preserve"> </v>
      </c>
    </row>
    <row r="76" spans="2:6" x14ac:dyDescent="0.25">
      <c r="B76" s="1" t="str">
        <f t="shared" si="8"/>
        <v xml:space="preserve"> </v>
      </c>
      <c r="C76" s="1" t="str">
        <f t="shared" si="9"/>
        <v xml:space="preserve"> </v>
      </c>
      <c r="D76" s="1" t="str">
        <f t="shared" ca="1" si="5"/>
        <v xml:space="preserve"> </v>
      </c>
      <c r="E76" s="1" t="str">
        <f t="shared" ca="1" si="6"/>
        <v xml:space="preserve"> </v>
      </c>
      <c r="F76" s="1" t="str">
        <f t="shared" ca="1" si="7"/>
        <v xml:space="preserve"> </v>
      </c>
    </row>
    <row r="77" spans="2:6" x14ac:dyDescent="0.25">
      <c r="B77" s="1" t="str">
        <f t="shared" si="8"/>
        <v xml:space="preserve"> </v>
      </c>
      <c r="C77" s="1" t="str">
        <f t="shared" si="9"/>
        <v xml:space="preserve"> </v>
      </c>
      <c r="D77" s="1" t="str">
        <f t="shared" ca="1" si="5"/>
        <v xml:space="preserve"> </v>
      </c>
      <c r="E77" s="1" t="str">
        <f t="shared" ca="1" si="6"/>
        <v xml:space="preserve"> </v>
      </c>
      <c r="F77" s="1" t="str">
        <f t="shared" ca="1" si="7"/>
        <v xml:space="preserve"> </v>
      </c>
    </row>
    <row r="78" spans="2:6" x14ac:dyDescent="0.25">
      <c r="B78" s="1" t="str">
        <f t="shared" si="8"/>
        <v xml:space="preserve"> </v>
      </c>
      <c r="C78" s="1" t="str">
        <f t="shared" si="9"/>
        <v xml:space="preserve"> </v>
      </c>
      <c r="D78" s="1" t="str">
        <f t="shared" ca="1" si="5"/>
        <v xml:space="preserve"> </v>
      </c>
      <c r="E78" s="1" t="str">
        <f t="shared" ca="1" si="6"/>
        <v xml:space="preserve"> </v>
      </c>
      <c r="F78" s="1" t="str">
        <f t="shared" ca="1" si="7"/>
        <v xml:space="preserve"> </v>
      </c>
    </row>
    <row r="79" spans="2:6" x14ac:dyDescent="0.25">
      <c r="B79" s="1" t="str">
        <f t="shared" si="8"/>
        <v xml:space="preserve"> </v>
      </c>
      <c r="C79" s="1" t="str">
        <f t="shared" si="9"/>
        <v xml:space="preserve"> </v>
      </c>
      <c r="D79" s="1" t="str">
        <f t="shared" ref="D79:D114" ca="1" si="10">IF(COUNT(B79)=0," ",OFFSET($B$3,B79,0,1,1))</f>
        <v xml:space="preserve"> </v>
      </c>
      <c r="E79" s="1" t="str">
        <f t="shared" ref="E79:E114" ca="1" si="11">IF(COUNT(B79)=0," ",OFFSET($B$3,0,C79,1,1))</f>
        <v xml:space="preserve"> </v>
      </c>
      <c r="F79" s="1" t="str">
        <f t="shared" ref="F79:F114" ca="1" si="12">IF(COUNT(B79)=0," ",INDEX(OFFSET($B$3,1,1,$D$10,$D$11),B79,C79))</f>
        <v xml:space="preserve"> </v>
      </c>
    </row>
    <row r="80" spans="2:6" x14ac:dyDescent="0.25">
      <c r="B80" s="1" t="str">
        <f t="shared" ref="B80:B114" si="13">IF(AND(C79=$D$11,B79=$D$10)," ",IF(COUNT(B79)=0, " ",IF(C79=$D$11,B79+1,B79)))</f>
        <v xml:space="preserve"> </v>
      </c>
      <c r="C80" s="1" t="str">
        <f t="shared" ref="C80:C111" si="14">IF(COUNT(B80)=0," ",IF(C79=$D$11,1,C79+1))</f>
        <v xml:space="preserve"> </v>
      </c>
      <c r="D80" s="1" t="str">
        <f t="shared" ca="1" si="10"/>
        <v xml:space="preserve"> </v>
      </c>
      <c r="E80" s="1" t="str">
        <f t="shared" ca="1" si="11"/>
        <v xml:space="preserve"> </v>
      </c>
      <c r="F80" s="1" t="str">
        <f t="shared" ca="1" si="12"/>
        <v xml:space="preserve"> </v>
      </c>
    </row>
    <row r="81" spans="2:6" x14ac:dyDescent="0.25">
      <c r="B81" s="1" t="str">
        <f t="shared" si="13"/>
        <v xml:space="preserve"> </v>
      </c>
      <c r="C81" s="1" t="str">
        <f t="shared" si="14"/>
        <v xml:space="preserve"> </v>
      </c>
      <c r="D81" s="1" t="str">
        <f t="shared" ca="1" si="10"/>
        <v xml:space="preserve"> </v>
      </c>
      <c r="E81" s="1" t="str">
        <f t="shared" ca="1" si="11"/>
        <v xml:space="preserve"> </v>
      </c>
      <c r="F81" s="1" t="str">
        <f t="shared" ca="1" si="12"/>
        <v xml:space="preserve"> </v>
      </c>
    </row>
    <row r="82" spans="2:6" x14ac:dyDescent="0.25">
      <c r="B82" s="1" t="str">
        <f t="shared" si="13"/>
        <v xml:space="preserve"> </v>
      </c>
      <c r="C82" s="1" t="str">
        <f t="shared" si="14"/>
        <v xml:space="preserve"> </v>
      </c>
      <c r="D82" s="1" t="str">
        <f t="shared" ca="1" si="10"/>
        <v xml:space="preserve"> </v>
      </c>
      <c r="E82" s="1" t="str">
        <f t="shared" ca="1" si="11"/>
        <v xml:space="preserve"> </v>
      </c>
      <c r="F82" s="1" t="str">
        <f t="shared" ca="1" si="12"/>
        <v xml:space="preserve"> </v>
      </c>
    </row>
    <row r="83" spans="2:6" x14ac:dyDescent="0.25">
      <c r="B83" s="1" t="str">
        <f t="shared" si="13"/>
        <v xml:space="preserve"> </v>
      </c>
      <c r="C83" s="1" t="str">
        <f t="shared" si="14"/>
        <v xml:space="preserve"> </v>
      </c>
      <c r="D83" s="1" t="str">
        <f t="shared" ca="1" si="10"/>
        <v xml:space="preserve"> </v>
      </c>
      <c r="E83" s="1" t="str">
        <f t="shared" ca="1" si="11"/>
        <v xml:space="preserve"> </v>
      </c>
      <c r="F83" s="1" t="str">
        <f t="shared" ca="1" si="12"/>
        <v xml:space="preserve"> </v>
      </c>
    </row>
    <row r="84" spans="2:6" x14ac:dyDescent="0.25">
      <c r="B84" s="1" t="str">
        <f t="shared" si="13"/>
        <v xml:space="preserve"> </v>
      </c>
      <c r="C84" s="1" t="str">
        <f t="shared" si="14"/>
        <v xml:space="preserve"> </v>
      </c>
      <c r="D84" s="1" t="str">
        <f t="shared" ca="1" si="10"/>
        <v xml:space="preserve"> </v>
      </c>
      <c r="E84" s="1" t="str">
        <f t="shared" ca="1" si="11"/>
        <v xml:space="preserve"> </v>
      </c>
      <c r="F84" s="1" t="str">
        <f t="shared" ca="1" si="12"/>
        <v xml:space="preserve"> </v>
      </c>
    </row>
    <row r="85" spans="2:6" x14ac:dyDescent="0.25">
      <c r="B85" s="1" t="str">
        <f t="shared" si="13"/>
        <v xml:space="preserve"> </v>
      </c>
      <c r="C85" s="1" t="str">
        <f t="shared" si="14"/>
        <v xml:space="preserve"> </v>
      </c>
      <c r="D85" s="1" t="str">
        <f t="shared" ca="1" si="10"/>
        <v xml:space="preserve"> </v>
      </c>
      <c r="E85" s="1" t="str">
        <f t="shared" ca="1" si="11"/>
        <v xml:space="preserve"> </v>
      </c>
      <c r="F85" s="1" t="str">
        <f t="shared" ca="1" si="12"/>
        <v xml:space="preserve"> </v>
      </c>
    </row>
    <row r="86" spans="2:6" x14ac:dyDescent="0.25">
      <c r="B86" s="1" t="str">
        <f t="shared" si="13"/>
        <v xml:space="preserve"> </v>
      </c>
      <c r="C86" s="1" t="str">
        <f t="shared" si="14"/>
        <v xml:space="preserve"> </v>
      </c>
      <c r="D86" s="1" t="str">
        <f t="shared" ca="1" si="10"/>
        <v xml:space="preserve"> </v>
      </c>
      <c r="E86" s="1" t="str">
        <f t="shared" ca="1" si="11"/>
        <v xml:space="preserve"> </v>
      </c>
      <c r="F86" s="1" t="str">
        <f t="shared" ca="1" si="12"/>
        <v xml:space="preserve"> </v>
      </c>
    </row>
    <row r="87" spans="2:6" x14ac:dyDescent="0.25">
      <c r="B87" s="1" t="str">
        <f t="shared" si="13"/>
        <v xml:space="preserve"> </v>
      </c>
      <c r="C87" s="1" t="str">
        <f t="shared" si="14"/>
        <v xml:space="preserve"> </v>
      </c>
      <c r="D87" s="1" t="str">
        <f t="shared" ca="1" si="10"/>
        <v xml:space="preserve"> </v>
      </c>
      <c r="E87" s="1" t="str">
        <f t="shared" ca="1" si="11"/>
        <v xml:space="preserve"> </v>
      </c>
      <c r="F87" s="1" t="str">
        <f t="shared" ca="1" si="12"/>
        <v xml:space="preserve"> </v>
      </c>
    </row>
    <row r="88" spans="2:6" x14ac:dyDescent="0.25">
      <c r="B88" s="1" t="str">
        <f t="shared" si="13"/>
        <v xml:space="preserve"> </v>
      </c>
      <c r="C88" s="1" t="str">
        <f t="shared" si="14"/>
        <v xml:space="preserve"> </v>
      </c>
      <c r="D88" s="1" t="str">
        <f t="shared" ca="1" si="10"/>
        <v xml:space="preserve"> </v>
      </c>
      <c r="E88" s="1" t="str">
        <f t="shared" ca="1" si="11"/>
        <v xml:space="preserve"> </v>
      </c>
      <c r="F88" s="1" t="str">
        <f t="shared" ca="1" si="12"/>
        <v xml:space="preserve"> </v>
      </c>
    </row>
    <row r="89" spans="2:6" x14ac:dyDescent="0.25">
      <c r="B89" s="1" t="str">
        <f t="shared" si="13"/>
        <v xml:space="preserve"> </v>
      </c>
      <c r="C89" s="1" t="str">
        <f t="shared" si="14"/>
        <v xml:space="preserve"> </v>
      </c>
      <c r="D89" s="1" t="str">
        <f t="shared" ca="1" si="10"/>
        <v xml:space="preserve"> </v>
      </c>
      <c r="E89" s="1" t="str">
        <f t="shared" ca="1" si="11"/>
        <v xml:space="preserve"> </v>
      </c>
      <c r="F89" s="1" t="str">
        <f t="shared" ca="1" si="12"/>
        <v xml:space="preserve"> </v>
      </c>
    </row>
    <row r="90" spans="2:6" x14ac:dyDescent="0.25">
      <c r="B90" s="1" t="str">
        <f t="shared" si="13"/>
        <v xml:space="preserve"> </v>
      </c>
      <c r="C90" s="1" t="str">
        <f t="shared" si="14"/>
        <v xml:space="preserve"> </v>
      </c>
      <c r="D90" s="1" t="str">
        <f t="shared" ca="1" si="10"/>
        <v xml:space="preserve"> </v>
      </c>
      <c r="E90" s="1" t="str">
        <f t="shared" ca="1" si="11"/>
        <v xml:space="preserve"> </v>
      </c>
      <c r="F90" s="1" t="str">
        <f t="shared" ca="1" si="12"/>
        <v xml:space="preserve"> </v>
      </c>
    </row>
    <row r="91" spans="2:6" x14ac:dyDescent="0.25">
      <c r="B91" s="1" t="str">
        <f t="shared" si="13"/>
        <v xml:space="preserve"> </v>
      </c>
      <c r="C91" s="1" t="str">
        <f t="shared" si="14"/>
        <v xml:space="preserve"> </v>
      </c>
      <c r="D91" s="1" t="str">
        <f t="shared" ca="1" si="10"/>
        <v xml:space="preserve"> </v>
      </c>
      <c r="E91" s="1" t="str">
        <f t="shared" ca="1" si="11"/>
        <v xml:space="preserve"> </v>
      </c>
      <c r="F91" s="1" t="str">
        <f t="shared" ca="1" si="12"/>
        <v xml:space="preserve"> </v>
      </c>
    </row>
    <row r="92" spans="2:6" x14ac:dyDescent="0.25">
      <c r="B92" s="1" t="str">
        <f t="shared" si="13"/>
        <v xml:space="preserve"> </v>
      </c>
      <c r="C92" s="1" t="str">
        <f t="shared" si="14"/>
        <v xml:space="preserve"> </v>
      </c>
      <c r="D92" s="1" t="str">
        <f t="shared" ca="1" si="10"/>
        <v xml:space="preserve"> </v>
      </c>
      <c r="E92" s="1" t="str">
        <f t="shared" ca="1" si="11"/>
        <v xml:space="preserve"> </v>
      </c>
      <c r="F92" s="1" t="str">
        <f t="shared" ca="1" si="12"/>
        <v xml:space="preserve"> </v>
      </c>
    </row>
    <row r="93" spans="2:6" x14ac:dyDescent="0.25">
      <c r="B93" s="1" t="str">
        <f t="shared" si="13"/>
        <v xml:space="preserve"> </v>
      </c>
      <c r="C93" s="1" t="str">
        <f t="shared" si="14"/>
        <v xml:space="preserve"> </v>
      </c>
      <c r="D93" s="1" t="str">
        <f t="shared" ca="1" si="10"/>
        <v xml:space="preserve"> </v>
      </c>
      <c r="E93" s="1" t="str">
        <f t="shared" ca="1" si="11"/>
        <v xml:space="preserve"> </v>
      </c>
      <c r="F93" s="1" t="str">
        <f t="shared" ca="1" si="12"/>
        <v xml:space="preserve"> </v>
      </c>
    </row>
    <row r="94" spans="2:6" x14ac:dyDescent="0.25">
      <c r="B94" s="1" t="str">
        <f t="shared" si="13"/>
        <v xml:space="preserve"> </v>
      </c>
      <c r="C94" s="1" t="str">
        <f t="shared" si="14"/>
        <v xml:space="preserve"> </v>
      </c>
      <c r="D94" s="1" t="str">
        <f t="shared" ca="1" si="10"/>
        <v xml:space="preserve"> </v>
      </c>
      <c r="E94" s="1" t="str">
        <f t="shared" ca="1" si="11"/>
        <v xml:space="preserve"> </v>
      </c>
      <c r="F94" s="1" t="str">
        <f t="shared" ca="1" si="12"/>
        <v xml:space="preserve"> </v>
      </c>
    </row>
    <row r="95" spans="2:6" x14ac:dyDescent="0.25">
      <c r="B95" s="1" t="str">
        <f t="shared" si="13"/>
        <v xml:space="preserve"> </v>
      </c>
      <c r="C95" s="1" t="str">
        <f t="shared" si="14"/>
        <v xml:space="preserve"> </v>
      </c>
      <c r="D95" s="1" t="str">
        <f t="shared" ca="1" si="10"/>
        <v xml:space="preserve"> </v>
      </c>
      <c r="E95" s="1" t="str">
        <f t="shared" ca="1" si="11"/>
        <v xml:space="preserve"> </v>
      </c>
      <c r="F95" s="1" t="str">
        <f t="shared" ca="1" si="12"/>
        <v xml:space="preserve"> </v>
      </c>
    </row>
    <row r="96" spans="2:6" x14ac:dyDescent="0.25">
      <c r="B96" s="1" t="str">
        <f t="shared" si="13"/>
        <v xml:space="preserve"> </v>
      </c>
      <c r="C96" s="1" t="str">
        <f t="shared" si="14"/>
        <v xml:space="preserve"> </v>
      </c>
      <c r="D96" s="1" t="str">
        <f t="shared" ca="1" si="10"/>
        <v xml:space="preserve"> </v>
      </c>
      <c r="E96" s="1" t="str">
        <f t="shared" ca="1" si="11"/>
        <v xml:space="preserve"> </v>
      </c>
      <c r="F96" s="1" t="str">
        <f t="shared" ca="1" si="12"/>
        <v xml:space="preserve"> </v>
      </c>
    </row>
    <row r="97" spans="2:6" x14ac:dyDescent="0.25">
      <c r="B97" s="1" t="str">
        <f t="shared" si="13"/>
        <v xml:space="preserve"> </v>
      </c>
      <c r="C97" s="1" t="str">
        <f t="shared" si="14"/>
        <v xml:space="preserve"> </v>
      </c>
      <c r="D97" s="1" t="str">
        <f t="shared" ca="1" si="10"/>
        <v xml:space="preserve"> </v>
      </c>
      <c r="E97" s="1" t="str">
        <f t="shared" ca="1" si="11"/>
        <v xml:space="preserve"> </v>
      </c>
      <c r="F97" s="1" t="str">
        <f t="shared" ca="1" si="12"/>
        <v xml:space="preserve"> </v>
      </c>
    </row>
    <row r="98" spans="2:6" x14ac:dyDescent="0.25">
      <c r="B98" s="1" t="str">
        <f t="shared" si="13"/>
        <v xml:space="preserve"> </v>
      </c>
      <c r="C98" s="1" t="str">
        <f t="shared" si="14"/>
        <v xml:space="preserve"> </v>
      </c>
      <c r="D98" s="1" t="str">
        <f t="shared" ca="1" si="10"/>
        <v xml:space="preserve"> </v>
      </c>
      <c r="E98" s="1" t="str">
        <f t="shared" ca="1" si="11"/>
        <v xml:space="preserve"> </v>
      </c>
      <c r="F98" s="1" t="str">
        <f t="shared" ca="1" si="12"/>
        <v xml:space="preserve"> </v>
      </c>
    </row>
    <row r="99" spans="2:6" x14ac:dyDescent="0.25">
      <c r="B99" s="1" t="str">
        <f t="shared" si="13"/>
        <v xml:space="preserve"> </v>
      </c>
      <c r="C99" s="1" t="str">
        <f t="shared" si="14"/>
        <v xml:space="preserve"> </v>
      </c>
      <c r="D99" s="1" t="str">
        <f t="shared" ca="1" si="10"/>
        <v xml:space="preserve"> </v>
      </c>
      <c r="E99" s="1" t="str">
        <f t="shared" ca="1" si="11"/>
        <v xml:space="preserve"> </v>
      </c>
      <c r="F99" s="1" t="str">
        <f t="shared" ca="1" si="12"/>
        <v xml:space="preserve"> </v>
      </c>
    </row>
    <row r="100" spans="2:6" x14ac:dyDescent="0.25">
      <c r="B100" s="1" t="str">
        <f t="shared" si="13"/>
        <v xml:space="preserve"> </v>
      </c>
      <c r="C100" s="1" t="str">
        <f t="shared" si="14"/>
        <v xml:space="preserve"> </v>
      </c>
      <c r="D100" s="1" t="str">
        <f t="shared" ca="1" si="10"/>
        <v xml:space="preserve"> </v>
      </c>
      <c r="E100" s="1" t="str">
        <f t="shared" ca="1" si="11"/>
        <v xml:space="preserve"> </v>
      </c>
      <c r="F100" s="1" t="str">
        <f t="shared" ca="1" si="12"/>
        <v xml:space="preserve"> </v>
      </c>
    </row>
    <row r="101" spans="2:6" x14ac:dyDescent="0.25">
      <c r="B101" s="1" t="str">
        <f t="shared" si="13"/>
        <v xml:space="preserve"> </v>
      </c>
      <c r="C101" s="1" t="str">
        <f t="shared" si="14"/>
        <v xml:space="preserve"> </v>
      </c>
      <c r="D101" s="1" t="str">
        <f t="shared" ca="1" si="10"/>
        <v xml:space="preserve"> </v>
      </c>
      <c r="E101" s="1" t="str">
        <f t="shared" ca="1" si="11"/>
        <v xml:space="preserve"> </v>
      </c>
      <c r="F101" s="1" t="str">
        <f t="shared" ca="1" si="12"/>
        <v xml:space="preserve"> </v>
      </c>
    </row>
    <row r="102" spans="2:6" x14ac:dyDescent="0.25">
      <c r="B102" s="1" t="str">
        <f t="shared" si="13"/>
        <v xml:space="preserve"> </v>
      </c>
      <c r="C102" s="1" t="str">
        <f t="shared" si="14"/>
        <v xml:space="preserve"> </v>
      </c>
      <c r="D102" s="1" t="str">
        <f t="shared" ca="1" si="10"/>
        <v xml:space="preserve"> </v>
      </c>
      <c r="E102" s="1" t="str">
        <f t="shared" ca="1" si="11"/>
        <v xml:space="preserve"> </v>
      </c>
      <c r="F102" s="1" t="str">
        <f t="shared" ca="1" si="12"/>
        <v xml:space="preserve"> </v>
      </c>
    </row>
    <row r="103" spans="2:6" x14ac:dyDescent="0.25">
      <c r="B103" s="1" t="str">
        <f t="shared" si="13"/>
        <v xml:space="preserve"> </v>
      </c>
      <c r="C103" s="1" t="str">
        <f t="shared" si="14"/>
        <v xml:space="preserve"> </v>
      </c>
      <c r="D103" s="1" t="str">
        <f t="shared" ca="1" si="10"/>
        <v xml:space="preserve"> </v>
      </c>
      <c r="E103" s="1" t="str">
        <f t="shared" ca="1" si="11"/>
        <v xml:space="preserve"> </v>
      </c>
      <c r="F103" s="1" t="str">
        <f t="shared" ca="1" si="12"/>
        <v xml:space="preserve"> </v>
      </c>
    </row>
    <row r="104" spans="2:6" x14ac:dyDescent="0.25">
      <c r="B104" s="1" t="str">
        <f t="shared" si="13"/>
        <v xml:space="preserve"> </v>
      </c>
      <c r="C104" s="1" t="str">
        <f t="shared" si="14"/>
        <v xml:space="preserve"> </v>
      </c>
      <c r="D104" s="1" t="str">
        <f t="shared" ca="1" si="10"/>
        <v xml:space="preserve"> </v>
      </c>
      <c r="E104" s="1" t="str">
        <f t="shared" ca="1" si="11"/>
        <v xml:space="preserve"> </v>
      </c>
      <c r="F104" s="1" t="str">
        <f t="shared" ca="1" si="12"/>
        <v xml:space="preserve"> </v>
      </c>
    </row>
    <row r="105" spans="2:6" x14ac:dyDescent="0.25">
      <c r="B105" s="1" t="str">
        <f t="shared" si="13"/>
        <v xml:space="preserve"> </v>
      </c>
      <c r="C105" s="1" t="str">
        <f t="shared" si="14"/>
        <v xml:space="preserve"> </v>
      </c>
      <c r="D105" s="1" t="str">
        <f t="shared" ca="1" si="10"/>
        <v xml:space="preserve"> </v>
      </c>
      <c r="E105" s="1" t="str">
        <f t="shared" ca="1" si="11"/>
        <v xml:space="preserve"> </v>
      </c>
      <c r="F105" s="1" t="str">
        <f t="shared" ca="1" si="12"/>
        <v xml:space="preserve"> </v>
      </c>
    </row>
    <row r="106" spans="2:6" x14ac:dyDescent="0.25">
      <c r="B106" s="1" t="str">
        <f t="shared" si="13"/>
        <v xml:space="preserve"> </v>
      </c>
      <c r="C106" s="1" t="str">
        <f t="shared" si="14"/>
        <v xml:space="preserve"> </v>
      </c>
      <c r="D106" s="1" t="str">
        <f t="shared" ca="1" si="10"/>
        <v xml:space="preserve"> </v>
      </c>
      <c r="E106" s="1" t="str">
        <f t="shared" ca="1" si="11"/>
        <v xml:space="preserve"> </v>
      </c>
      <c r="F106" s="1" t="str">
        <f t="shared" ca="1" si="12"/>
        <v xml:space="preserve"> </v>
      </c>
    </row>
    <row r="107" spans="2:6" x14ac:dyDescent="0.25">
      <c r="B107" s="1" t="str">
        <f t="shared" si="13"/>
        <v xml:space="preserve"> </v>
      </c>
      <c r="C107" s="1" t="str">
        <f t="shared" si="14"/>
        <v xml:space="preserve"> </v>
      </c>
      <c r="D107" s="1" t="str">
        <f t="shared" ca="1" si="10"/>
        <v xml:space="preserve"> </v>
      </c>
      <c r="E107" s="1" t="str">
        <f t="shared" ca="1" si="11"/>
        <v xml:space="preserve"> </v>
      </c>
      <c r="F107" s="1" t="str">
        <f t="shared" ca="1" si="12"/>
        <v xml:space="preserve"> </v>
      </c>
    </row>
    <row r="108" spans="2:6" x14ac:dyDescent="0.25">
      <c r="B108" s="1" t="str">
        <f t="shared" si="13"/>
        <v xml:space="preserve"> </v>
      </c>
      <c r="C108" s="1" t="str">
        <f t="shared" si="14"/>
        <v xml:space="preserve"> </v>
      </c>
      <c r="D108" s="1" t="str">
        <f t="shared" ca="1" si="10"/>
        <v xml:space="preserve"> </v>
      </c>
      <c r="E108" s="1" t="str">
        <f t="shared" ca="1" si="11"/>
        <v xml:space="preserve"> </v>
      </c>
      <c r="F108" s="1" t="str">
        <f t="shared" ca="1" si="12"/>
        <v xml:space="preserve"> </v>
      </c>
    </row>
    <row r="109" spans="2:6" x14ac:dyDescent="0.25">
      <c r="B109" s="1" t="str">
        <f t="shared" si="13"/>
        <v xml:space="preserve"> </v>
      </c>
      <c r="C109" s="1" t="str">
        <f t="shared" si="14"/>
        <v xml:space="preserve"> </v>
      </c>
      <c r="D109" s="1" t="str">
        <f t="shared" ca="1" si="10"/>
        <v xml:space="preserve"> </v>
      </c>
      <c r="E109" s="1" t="str">
        <f t="shared" ca="1" si="11"/>
        <v xml:space="preserve"> </v>
      </c>
      <c r="F109" s="1" t="str">
        <f t="shared" ca="1" si="12"/>
        <v xml:space="preserve"> </v>
      </c>
    </row>
    <row r="110" spans="2:6" x14ac:dyDescent="0.25">
      <c r="B110" s="1" t="str">
        <f t="shared" si="13"/>
        <v xml:space="preserve"> </v>
      </c>
      <c r="C110" s="1" t="str">
        <f t="shared" si="14"/>
        <v xml:space="preserve"> </v>
      </c>
      <c r="D110" s="1" t="str">
        <f t="shared" ca="1" si="10"/>
        <v xml:space="preserve"> </v>
      </c>
      <c r="E110" s="1" t="str">
        <f t="shared" ca="1" si="11"/>
        <v xml:space="preserve"> </v>
      </c>
      <c r="F110" s="1" t="str">
        <f t="shared" ca="1" si="12"/>
        <v xml:space="preserve"> </v>
      </c>
    </row>
    <row r="111" spans="2:6" x14ac:dyDescent="0.25">
      <c r="B111" s="1" t="str">
        <f t="shared" si="13"/>
        <v xml:space="preserve"> </v>
      </c>
      <c r="C111" s="1" t="str">
        <f t="shared" si="14"/>
        <v xml:space="preserve"> </v>
      </c>
      <c r="D111" s="1" t="str">
        <f t="shared" ca="1" si="10"/>
        <v xml:space="preserve"> </v>
      </c>
      <c r="E111" s="1" t="str">
        <f t="shared" ca="1" si="11"/>
        <v xml:space="preserve"> </v>
      </c>
      <c r="F111" s="1" t="str">
        <f t="shared" ca="1" si="12"/>
        <v xml:space="preserve"> </v>
      </c>
    </row>
    <row r="112" spans="2:6" x14ac:dyDescent="0.25">
      <c r="B112" s="1" t="str">
        <f t="shared" si="13"/>
        <v xml:space="preserve"> </v>
      </c>
      <c r="C112" s="1" t="str">
        <f t="shared" ref="C112:C114" si="15">IF(COUNT(B112)=0," ",IF(C111=$D$11,1,C111+1))</f>
        <v xml:space="preserve"> </v>
      </c>
      <c r="D112" s="1" t="str">
        <f t="shared" ca="1" si="10"/>
        <v xml:space="preserve"> </v>
      </c>
      <c r="E112" s="1" t="str">
        <f t="shared" ca="1" si="11"/>
        <v xml:space="preserve"> </v>
      </c>
      <c r="F112" s="1" t="str">
        <f t="shared" ca="1" si="12"/>
        <v xml:space="preserve"> </v>
      </c>
    </row>
    <row r="113" spans="2:6" x14ac:dyDescent="0.25">
      <c r="B113" s="1" t="str">
        <f t="shared" si="13"/>
        <v xml:space="preserve"> </v>
      </c>
      <c r="C113" s="1" t="str">
        <f t="shared" si="15"/>
        <v xml:space="preserve"> </v>
      </c>
      <c r="D113" s="1" t="str">
        <f t="shared" ca="1" si="10"/>
        <v xml:space="preserve"> </v>
      </c>
      <c r="E113" s="1" t="str">
        <f t="shared" ca="1" si="11"/>
        <v xml:space="preserve"> </v>
      </c>
      <c r="F113" s="1" t="str">
        <f t="shared" ca="1" si="12"/>
        <v xml:space="preserve"> </v>
      </c>
    </row>
    <row r="114" spans="2:6" x14ac:dyDescent="0.25">
      <c r="B114" s="1" t="str">
        <f t="shared" si="13"/>
        <v xml:space="preserve"> </v>
      </c>
      <c r="C114" s="1" t="str">
        <f t="shared" si="15"/>
        <v xml:space="preserve"> </v>
      </c>
      <c r="D114" s="1" t="str">
        <f t="shared" ca="1" si="10"/>
        <v xml:space="preserve"> </v>
      </c>
      <c r="E114" s="1" t="str">
        <f t="shared" ca="1" si="11"/>
        <v xml:space="preserve"> </v>
      </c>
      <c r="F114" s="1" t="str">
        <f t="shared" ca="1" si="12"/>
        <v xml:space="preserve"> </v>
      </c>
    </row>
  </sheetData>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6"/>
  <sheetViews>
    <sheetView showGridLines="0" workbookViewId="0">
      <selection activeCell="O8" sqref="O8"/>
    </sheetView>
  </sheetViews>
  <sheetFormatPr defaultRowHeight="15" x14ac:dyDescent="0.25"/>
  <cols>
    <col min="1" max="1" width="5.85546875" style="1" customWidth="1"/>
    <col min="2" max="2" width="13.7109375" style="1" customWidth="1"/>
    <col min="3" max="6" width="10.140625" style="1" customWidth="1"/>
    <col min="7" max="7" width="3.5703125" style="1" customWidth="1"/>
    <col min="8" max="8" width="5.5703125" style="1" customWidth="1"/>
    <col min="9" max="9" width="10.5703125" style="1" customWidth="1"/>
    <col min="10" max="10" width="11.28515625" style="1" customWidth="1"/>
    <col min="11" max="11" width="18" style="1" customWidth="1"/>
    <col min="12" max="12" width="5.85546875" style="1" customWidth="1"/>
    <col min="13" max="16384" width="9.140625" style="1"/>
  </cols>
  <sheetData>
    <row r="1" spans="2:11" ht="19.5" customHeight="1" x14ac:dyDescent="0.25"/>
    <row r="2" spans="2:11" ht="18.75" x14ac:dyDescent="0.25">
      <c r="B2" s="2" t="s">
        <v>496</v>
      </c>
    </row>
    <row r="3" spans="2:11" x14ac:dyDescent="0.25">
      <c r="B3" s="320" t="s">
        <v>495</v>
      </c>
      <c r="C3" s="322" t="s">
        <v>494</v>
      </c>
      <c r="D3" s="322" t="s">
        <v>493</v>
      </c>
      <c r="E3" s="322" t="s">
        <v>492</v>
      </c>
      <c r="F3" s="320" t="s">
        <v>491</v>
      </c>
      <c r="I3" s="421" t="s">
        <v>490</v>
      </c>
      <c r="J3" s="420" t="s">
        <v>489</v>
      </c>
    </row>
    <row r="4" spans="2:11" x14ac:dyDescent="0.25">
      <c r="B4" s="419" t="s">
        <v>38</v>
      </c>
      <c r="C4" s="418">
        <v>110</v>
      </c>
      <c r="D4" s="418">
        <v>443</v>
      </c>
      <c r="E4" s="418">
        <v>419</v>
      </c>
      <c r="F4" s="417">
        <v>221</v>
      </c>
      <c r="I4" s="306" t="s">
        <v>38</v>
      </c>
      <c r="J4" s="307">
        <v>1</v>
      </c>
    </row>
    <row r="5" spans="2:11" x14ac:dyDescent="0.25">
      <c r="B5" s="419" t="s">
        <v>39</v>
      </c>
      <c r="C5" s="418">
        <v>451</v>
      </c>
      <c r="D5" s="418">
        <v>309</v>
      </c>
      <c r="E5" s="418">
        <v>125</v>
      </c>
      <c r="F5" s="417">
        <v>459</v>
      </c>
      <c r="I5" s="306" t="s">
        <v>39</v>
      </c>
      <c r="J5" s="307">
        <v>2</v>
      </c>
      <c r="K5" s="645" t="s">
        <v>488</v>
      </c>
    </row>
    <row r="6" spans="2:11" x14ac:dyDescent="0.25">
      <c r="B6" s="419" t="s">
        <v>40</v>
      </c>
      <c r="C6" s="418">
        <v>121</v>
      </c>
      <c r="D6" s="418">
        <v>110</v>
      </c>
      <c r="E6" s="418">
        <v>189</v>
      </c>
      <c r="F6" s="417">
        <v>328</v>
      </c>
      <c r="I6" s="306" t="s">
        <v>40</v>
      </c>
      <c r="J6" s="307">
        <v>3</v>
      </c>
      <c r="K6" s="645"/>
    </row>
    <row r="7" spans="2:11" x14ac:dyDescent="0.25">
      <c r="B7" s="419" t="s">
        <v>41</v>
      </c>
      <c r="C7" s="418">
        <v>126</v>
      </c>
      <c r="D7" s="418">
        <v>431</v>
      </c>
      <c r="E7" s="418">
        <v>178</v>
      </c>
      <c r="F7" s="417">
        <v>497</v>
      </c>
      <c r="I7" s="306" t="s">
        <v>41</v>
      </c>
      <c r="J7" s="307">
        <v>4</v>
      </c>
    </row>
    <row r="8" spans="2:11" x14ac:dyDescent="0.25">
      <c r="B8" s="419" t="s">
        <v>42</v>
      </c>
      <c r="C8" s="418">
        <v>202</v>
      </c>
      <c r="D8" s="418">
        <v>378</v>
      </c>
      <c r="E8" s="418">
        <v>178</v>
      </c>
      <c r="F8" s="417">
        <v>213</v>
      </c>
      <c r="I8" s="306" t="s">
        <v>42</v>
      </c>
      <c r="J8" s="307">
        <v>5</v>
      </c>
    </row>
    <row r="9" spans="2:11" x14ac:dyDescent="0.25">
      <c r="C9" s="22"/>
      <c r="D9" s="22"/>
      <c r="E9" s="22"/>
      <c r="F9" s="22"/>
    </row>
    <row r="10" spans="2:11" x14ac:dyDescent="0.25">
      <c r="B10" s="4" t="s">
        <v>487</v>
      </c>
      <c r="H10" s="4" t="s">
        <v>333</v>
      </c>
    </row>
    <row r="11" spans="2:11" x14ac:dyDescent="0.25">
      <c r="B11" s="25" t="s">
        <v>486</v>
      </c>
      <c r="C11" s="416" t="s">
        <v>38</v>
      </c>
      <c r="D11" s="185">
        <f>VLOOKUP(C11,$I$4:$J$8,2)+3</f>
        <v>4</v>
      </c>
      <c r="E11" s="176" t="s">
        <v>484</v>
      </c>
      <c r="H11" s="321" t="s">
        <v>135</v>
      </c>
      <c r="I11" s="644" t="s">
        <v>231</v>
      </c>
      <c r="J11" s="632"/>
      <c r="K11" s="632"/>
    </row>
    <row r="12" spans="2:11" x14ac:dyDescent="0.25">
      <c r="B12" s="25" t="s">
        <v>485</v>
      </c>
      <c r="C12" s="416" t="s">
        <v>42</v>
      </c>
      <c r="D12" s="185">
        <f>VLOOKUP(C12,$I$4:$J$8,2)+3</f>
        <v>8</v>
      </c>
      <c r="E12" s="176" t="s">
        <v>484</v>
      </c>
      <c r="H12" s="323" t="s">
        <v>483</v>
      </c>
      <c r="I12" s="190" t="s">
        <v>482</v>
      </c>
      <c r="J12" s="189"/>
      <c r="K12" s="189"/>
    </row>
    <row r="13" spans="2:11" x14ac:dyDescent="0.25">
      <c r="H13" s="323" t="s">
        <v>481</v>
      </c>
      <c r="I13" s="190" t="s">
        <v>480</v>
      </c>
      <c r="J13" s="189"/>
      <c r="K13" s="189"/>
    </row>
    <row r="14" spans="2:11" x14ac:dyDescent="0.25">
      <c r="B14" s="632" t="str">
        <f>"Total ekspor "&amp;C11&amp;" s.d. "&amp;C12</f>
        <v>Total ekspor Produk 1 s.d. Produk 5</v>
      </c>
      <c r="C14" s="632"/>
      <c r="D14" s="632"/>
      <c r="E14" s="415"/>
      <c r="H14" s="323" t="s">
        <v>479</v>
      </c>
      <c r="I14" s="414" t="s">
        <v>478</v>
      </c>
      <c r="J14" s="189"/>
      <c r="K14" s="189"/>
    </row>
    <row r="15" spans="2:11" x14ac:dyDescent="0.25">
      <c r="H15" s="323" t="s">
        <v>236</v>
      </c>
      <c r="I15" s="414" t="s">
        <v>477</v>
      </c>
      <c r="J15" s="189"/>
      <c r="K15" s="189"/>
    </row>
    <row r="16" spans="2:11" ht="19.5" customHeight="1" x14ac:dyDescent="0.25"/>
  </sheetData>
  <mergeCells count="3">
    <mergeCell ref="B14:D14"/>
    <mergeCell ref="I11:K11"/>
    <mergeCell ref="K5:K6"/>
  </mergeCells>
  <dataValidations count="1">
    <dataValidation type="list" allowBlank="1" showInputMessage="1" showErrorMessage="1" sqref="C11:C12">
      <formula1>$I$4:$I$8</formula1>
    </dataValidation>
  </dataValidations>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9"/>
  <sheetViews>
    <sheetView showGridLines="0" workbookViewId="0">
      <selection activeCell="D4" sqref="D4"/>
    </sheetView>
  </sheetViews>
  <sheetFormatPr defaultRowHeight="15" x14ac:dyDescent="0.25"/>
  <cols>
    <col min="1" max="1" width="5.85546875" style="330" customWidth="1"/>
    <col min="2" max="2" width="6.42578125" style="330" customWidth="1"/>
    <col min="3" max="3" width="10.5703125" style="330" customWidth="1"/>
    <col min="4" max="4" width="16.140625" style="330" customWidth="1"/>
    <col min="5" max="5" width="9.140625" style="330"/>
    <col min="6" max="6" width="14.28515625" style="330" customWidth="1"/>
    <col min="7" max="7" width="4.7109375" style="330" customWidth="1"/>
    <col min="8" max="8" width="5.85546875" style="330" customWidth="1"/>
    <col min="9" max="16384" width="9.140625" style="330"/>
  </cols>
  <sheetData>
    <row r="1" spans="2:11" ht="19.5" customHeight="1" x14ac:dyDescent="0.25"/>
    <row r="2" spans="2:11" ht="18.75" x14ac:dyDescent="0.25">
      <c r="B2" s="362" t="s">
        <v>530</v>
      </c>
      <c r="C2" s="362"/>
    </row>
    <row r="3" spans="2:11" x14ac:dyDescent="0.25">
      <c r="B3" s="447" t="s">
        <v>516</v>
      </c>
      <c r="C3" s="447"/>
      <c r="D3" s="446" t="s">
        <v>515</v>
      </c>
      <c r="E3" s="448"/>
      <c r="F3" s="448"/>
      <c r="G3" s="448"/>
      <c r="J3" s="453" t="s">
        <v>529</v>
      </c>
      <c r="K3" s="454" t="s">
        <v>12</v>
      </c>
    </row>
    <row r="4" spans="2:11" x14ac:dyDescent="0.25">
      <c r="B4" s="449" t="s">
        <v>514</v>
      </c>
      <c r="C4" s="449"/>
      <c r="D4" s="450"/>
      <c r="E4" s="451"/>
      <c r="F4" s="451"/>
      <c r="G4" s="451"/>
      <c r="J4" s="344" t="s">
        <v>285</v>
      </c>
      <c r="K4" s="452">
        <v>1</v>
      </c>
    </row>
    <row r="5" spans="2:11" ht="15" customHeight="1" x14ac:dyDescent="0.25">
      <c r="B5" s="648" t="str">
        <f>"Nopol kendaraan B "&amp;D3&amp;", untuk pembayaran pajak kendaraan melalui ATM diisikan atau dikonversi menjadi "&amp;D4</f>
        <v xml:space="preserve">Nopol kendaraan B 6504 TUX, untuk pembayaran pajak kendaraan melalui ATM diisikan atau dikonversi menjadi </v>
      </c>
      <c r="C5" s="648"/>
      <c r="D5" s="648"/>
      <c r="E5" s="648"/>
      <c r="F5" s="648"/>
      <c r="G5" s="648"/>
      <c r="J5" s="344" t="s">
        <v>287</v>
      </c>
      <c r="K5" s="452">
        <v>2</v>
      </c>
    </row>
    <row r="6" spans="2:11" x14ac:dyDescent="0.25">
      <c r="B6" s="648"/>
      <c r="C6" s="648"/>
      <c r="D6" s="648"/>
      <c r="E6" s="648"/>
      <c r="F6" s="648"/>
      <c r="G6" s="648"/>
      <c r="J6" s="344" t="s">
        <v>289</v>
      </c>
      <c r="K6" s="452">
        <v>3</v>
      </c>
    </row>
    <row r="7" spans="2:11" x14ac:dyDescent="0.25">
      <c r="D7" s="422"/>
      <c r="J7" s="344" t="s">
        <v>290</v>
      </c>
      <c r="K7" s="452">
        <v>4</v>
      </c>
    </row>
    <row r="8" spans="2:11" x14ac:dyDescent="0.25">
      <c r="B8" s="358" t="s">
        <v>135</v>
      </c>
      <c r="C8" s="649" t="s">
        <v>231</v>
      </c>
      <c r="D8" s="650"/>
      <c r="E8" s="650"/>
      <c r="F8" s="650"/>
      <c r="J8" s="344" t="s">
        <v>292</v>
      </c>
      <c r="K8" s="452">
        <v>5</v>
      </c>
    </row>
    <row r="9" spans="2:11" x14ac:dyDescent="0.25">
      <c r="B9" s="651" t="s">
        <v>528</v>
      </c>
      <c r="C9" s="646" t="s">
        <v>732</v>
      </c>
      <c r="D9" s="647"/>
      <c r="E9" s="647"/>
      <c r="F9" s="647"/>
      <c r="J9" s="344" t="s">
        <v>294</v>
      </c>
      <c r="K9" s="452">
        <v>6</v>
      </c>
    </row>
    <row r="10" spans="2:11" x14ac:dyDescent="0.25">
      <c r="B10" s="651"/>
      <c r="C10" s="646"/>
      <c r="D10" s="647"/>
      <c r="E10" s="647"/>
      <c r="F10" s="647"/>
      <c r="J10" s="344" t="s">
        <v>295</v>
      </c>
      <c r="K10" s="452">
        <v>7</v>
      </c>
    </row>
    <row r="11" spans="2:11" ht="19.5" customHeight="1" x14ac:dyDescent="0.25">
      <c r="J11" s="344" t="s">
        <v>296</v>
      </c>
      <c r="K11" s="452">
        <v>8</v>
      </c>
    </row>
    <row r="12" spans="2:11" x14ac:dyDescent="0.25">
      <c r="J12" s="344" t="s">
        <v>297</v>
      </c>
      <c r="K12" s="452">
        <v>9</v>
      </c>
    </row>
    <row r="13" spans="2:11" x14ac:dyDescent="0.25">
      <c r="J13" s="344" t="s">
        <v>299</v>
      </c>
      <c r="K13" s="452">
        <v>10</v>
      </c>
    </row>
    <row r="14" spans="2:11" x14ac:dyDescent="0.25">
      <c r="J14" s="344" t="s">
        <v>513</v>
      </c>
      <c r="K14" s="452">
        <v>11</v>
      </c>
    </row>
    <row r="15" spans="2:11" x14ac:dyDescent="0.25">
      <c r="J15" s="344" t="s">
        <v>512</v>
      </c>
      <c r="K15" s="452">
        <v>12</v>
      </c>
    </row>
    <row r="16" spans="2:11" x14ac:dyDescent="0.25">
      <c r="J16" s="344" t="s">
        <v>511</v>
      </c>
      <c r="K16" s="452">
        <v>13</v>
      </c>
    </row>
    <row r="17" spans="10:11" x14ac:dyDescent="0.25">
      <c r="J17" s="344" t="s">
        <v>510</v>
      </c>
      <c r="K17" s="452">
        <v>14</v>
      </c>
    </row>
    <row r="18" spans="10:11" x14ac:dyDescent="0.25">
      <c r="J18" s="344" t="s">
        <v>509</v>
      </c>
      <c r="K18" s="452">
        <v>15</v>
      </c>
    </row>
    <row r="19" spans="10:11" x14ac:dyDescent="0.25">
      <c r="J19" s="344" t="s">
        <v>508</v>
      </c>
      <c r="K19" s="452">
        <v>16</v>
      </c>
    </row>
    <row r="20" spans="10:11" x14ac:dyDescent="0.25">
      <c r="J20" s="344" t="s">
        <v>507</v>
      </c>
      <c r="K20" s="452">
        <v>17</v>
      </c>
    </row>
    <row r="21" spans="10:11" x14ac:dyDescent="0.25">
      <c r="J21" s="344" t="s">
        <v>506</v>
      </c>
      <c r="K21" s="452">
        <v>18</v>
      </c>
    </row>
    <row r="22" spans="10:11" x14ac:dyDescent="0.25">
      <c r="J22" s="344" t="s">
        <v>505</v>
      </c>
      <c r="K22" s="452">
        <v>19</v>
      </c>
    </row>
    <row r="23" spans="10:11" x14ac:dyDescent="0.25">
      <c r="J23" s="344" t="s">
        <v>504</v>
      </c>
      <c r="K23" s="452">
        <v>20</v>
      </c>
    </row>
    <row r="24" spans="10:11" x14ac:dyDescent="0.25">
      <c r="J24" s="344" t="s">
        <v>503</v>
      </c>
      <c r="K24" s="452">
        <v>21</v>
      </c>
    </row>
    <row r="25" spans="10:11" x14ac:dyDescent="0.25">
      <c r="J25" s="344" t="s">
        <v>502</v>
      </c>
      <c r="K25" s="452">
        <v>22</v>
      </c>
    </row>
    <row r="26" spans="10:11" x14ac:dyDescent="0.25">
      <c r="J26" s="344" t="s">
        <v>501</v>
      </c>
      <c r="K26" s="452">
        <v>23</v>
      </c>
    </row>
    <row r="27" spans="10:11" x14ac:dyDescent="0.25">
      <c r="J27" s="344" t="s">
        <v>500</v>
      </c>
      <c r="K27" s="452">
        <v>24</v>
      </c>
    </row>
    <row r="28" spans="10:11" x14ac:dyDescent="0.25">
      <c r="J28" s="344" t="s">
        <v>499</v>
      </c>
      <c r="K28" s="452">
        <v>25</v>
      </c>
    </row>
    <row r="29" spans="10:11" x14ac:dyDescent="0.25">
      <c r="J29" s="344" t="s">
        <v>498</v>
      </c>
      <c r="K29" s="452">
        <v>26</v>
      </c>
    </row>
  </sheetData>
  <mergeCells count="4">
    <mergeCell ref="C9:F10"/>
    <mergeCell ref="B5:G6"/>
    <mergeCell ref="C8:F8"/>
    <mergeCell ref="B9:B10"/>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3"/>
  <sheetViews>
    <sheetView showGridLines="0" workbookViewId="0">
      <selection activeCell="F12" sqref="F12:F13"/>
    </sheetView>
  </sheetViews>
  <sheetFormatPr defaultRowHeight="15" x14ac:dyDescent="0.25"/>
  <cols>
    <col min="1" max="1" width="5.85546875" style="1" customWidth="1"/>
    <col min="2" max="2" width="9.140625" style="1"/>
    <col min="3" max="3" width="10.140625" style="1" customWidth="1"/>
    <col min="4" max="10" width="9.140625" style="1"/>
    <col min="11" max="14" width="9.140625" style="1" customWidth="1"/>
    <col min="15" max="16" width="9.140625" style="1"/>
    <col min="17" max="17" width="14.5703125" style="1" customWidth="1"/>
    <col min="18" max="18" width="5.85546875" style="1" customWidth="1"/>
    <col min="19" max="258" width="9.140625" style="1"/>
    <col min="259" max="259" width="10.140625" style="1" customWidth="1"/>
    <col min="260" max="514" width="9.140625" style="1"/>
    <col min="515" max="515" width="10.140625" style="1" customWidth="1"/>
    <col min="516" max="770" width="9.140625" style="1"/>
    <col min="771" max="771" width="10.140625" style="1" customWidth="1"/>
    <col min="772" max="1026" width="9.140625" style="1"/>
    <col min="1027" max="1027" width="10.140625" style="1" customWidth="1"/>
    <col min="1028" max="1282" width="9.140625" style="1"/>
    <col min="1283" max="1283" width="10.140625" style="1" customWidth="1"/>
    <col min="1284" max="1538" width="9.140625" style="1"/>
    <col min="1539" max="1539" width="10.140625" style="1" customWidth="1"/>
    <col min="1540" max="1794" width="9.140625" style="1"/>
    <col min="1795" max="1795" width="10.140625" style="1" customWidth="1"/>
    <col min="1796" max="2050" width="9.140625" style="1"/>
    <col min="2051" max="2051" width="10.140625" style="1" customWidth="1"/>
    <col min="2052" max="2306" width="9.140625" style="1"/>
    <col min="2307" max="2307" width="10.140625" style="1" customWidth="1"/>
    <col min="2308" max="2562" width="9.140625" style="1"/>
    <col min="2563" max="2563" width="10.140625" style="1" customWidth="1"/>
    <col min="2564" max="2818" width="9.140625" style="1"/>
    <col min="2819" max="2819" width="10.140625" style="1" customWidth="1"/>
    <col min="2820" max="3074" width="9.140625" style="1"/>
    <col min="3075" max="3075" width="10.140625" style="1" customWidth="1"/>
    <col min="3076" max="3330" width="9.140625" style="1"/>
    <col min="3331" max="3331" width="10.140625" style="1" customWidth="1"/>
    <col min="3332" max="3586" width="9.140625" style="1"/>
    <col min="3587" max="3587" width="10.140625" style="1" customWidth="1"/>
    <col min="3588" max="3842" width="9.140625" style="1"/>
    <col min="3843" max="3843" width="10.140625" style="1" customWidth="1"/>
    <col min="3844" max="4098" width="9.140625" style="1"/>
    <col min="4099" max="4099" width="10.140625" style="1" customWidth="1"/>
    <col min="4100" max="4354" width="9.140625" style="1"/>
    <col min="4355" max="4355" width="10.140625" style="1" customWidth="1"/>
    <col min="4356" max="4610" width="9.140625" style="1"/>
    <col min="4611" max="4611" width="10.140625" style="1" customWidth="1"/>
    <col min="4612" max="4866" width="9.140625" style="1"/>
    <col min="4867" max="4867" width="10.140625" style="1" customWidth="1"/>
    <col min="4868" max="5122" width="9.140625" style="1"/>
    <col min="5123" max="5123" width="10.140625" style="1" customWidth="1"/>
    <col min="5124" max="5378" width="9.140625" style="1"/>
    <col min="5379" max="5379" width="10.140625" style="1" customWidth="1"/>
    <col min="5380" max="5634" width="9.140625" style="1"/>
    <col min="5635" max="5635" width="10.140625" style="1" customWidth="1"/>
    <col min="5636" max="5890" width="9.140625" style="1"/>
    <col min="5891" max="5891" width="10.140625" style="1" customWidth="1"/>
    <col min="5892" max="6146" width="9.140625" style="1"/>
    <col min="6147" max="6147" width="10.140625" style="1" customWidth="1"/>
    <col min="6148" max="6402" width="9.140625" style="1"/>
    <col min="6403" max="6403" width="10.140625" style="1" customWidth="1"/>
    <col min="6404" max="6658" width="9.140625" style="1"/>
    <col min="6659" max="6659" width="10.140625" style="1" customWidth="1"/>
    <col min="6660" max="6914" width="9.140625" style="1"/>
    <col min="6915" max="6915" width="10.140625" style="1" customWidth="1"/>
    <col min="6916" max="7170" width="9.140625" style="1"/>
    <col min="7171" max="7171" width="10.140625" style="1" customWidth="1"/>
    <col min="7172" max="7426" width="9.140625" style="1"/>
    <col min="7427" max="7427" width="10.140625" style="1" customWidth="1"/>
    <col min="7428" max="7682" width="9.140625" style="1"/>
    <col min="7683" max="7683" width="10.140625" style="1" customWidth="1"/>
    <col min="7684" max="7938" width="9.140625" style="1"/>
    <col min="7939" max="7939" width="10.140625" style="1" customWidth="1"/>
    <col min="7940" max="8194" width="9.140625" style="1"/>
    <col min="8195" max="8195" width="10.140625" style="1" customWidth="1"/>
    <col min="8196" max="8450" width="9.140625" style="1"/>
    <col min="8451" max="8451" width="10.140625" style="1" customWidth="1"/>
    <col min="8452" max="8706" width="9.140625" style="1"/>
    <col min="8707" max="8707" width="10.140625" style="1" customWidth="1"/>
    <col min="8708" max="8962" width="9.140625" style="1"/>
    <col min="8963" max="8963" width="10.140625" style="1" customWidth="1"/>
    <col min="8964" max="9218" width="9.140625" style="1"/>
    <col min="9219" max="9219" width="10.140625" style="1" customWidth="1"/>
    <col min="9220" max="9474" width="9.140625" style="1"/>
    <col min="9475" max="9475" width="10.140625" style="1" customWidth="1"/>
    <col min="9476" max="9730" width="9.140625" style="1"/>
    <col min="9731" max="9731" width="10.140625" style="1" customWidth="1"/>
    <col min="9732" max="9986" width="9.140625" style="1"/>
    <col min="9987" max="9987" width="10.140625" style="1" customWidth="1"/>
    <col min="9988" max="10242" width="9.140625" style="1"/>
    <col min="10243" max="10243" width="10.140625" style="1" customWidth="1"/>
    <col min="10244" max="10498" width="9.140625" style="1"/>
    <col min="10499" max="10499" width="10.140625" style="1" customWidth="1"/>
    <col min="10500" max="10754" width="9.140625" style="1"/>
    <col min="10755" max="10755" width="10.140625" style="1" customWidth="1"/>
    <col min="10756" max="11010" width="9.140625" style="1"/>
    <col min="11011" max="11011" width="10.140625" style="1" customWidth="1"/>
    <col min="11012" max="11266" width="9.140625" style="1"/>
    <col min="11267" max="11267" width="10.140625" style="1" customWidth="1"/>
    <col min="11268" max="11522" width="9.140625" style="1"/>
    <col min="11523" max="11523" width="10.140625" style="1" customWidth="1"/>
    <col min="11524" max="11778" width="9.140625" style="1"/>
    <col min="11779" max="11779" width="10.140625" style="1" customWidth="1"/>
    <col min="11780" max="12034" width="9.140625" style="1"/>
    <col min="12035" max="12035" width="10.140625" style="1" customWidth="1"/>
    <col min="12036" max="12290" width="9.140625" style="1"/>
    <col min="12291" max="12291" width="10.140625" style="1" customWidth="1"/>
    <col min="12292" max="12546" width="9.140625" style="1"/>
    <col min="12547" max="12547" width="10.140625" style="1" customWidth="1"/>
    <col min="12548" max="12802" width="9.140625" style="1"/>
    <col min="12803" max="12803" width="10.140625" style="1" customWidth="1"/>
    <col min="12804" max="13058" width="9.140625" style="1"/>
    <col min="13059" max="13059" width="10.140625" style="1" customWidth="1"/>
    <col min="13060" max="13314" width="9.140625" style="1"/>
    <col min="13315" max="13315" width="10.140625" style="1" customWidth="1"/>
    <col min="13316" max="13570" width="9.140625" style="1"/>
    <col min="13571" max="13571" width="10.140625" style="1" customWidth="1"/>
    <col min="13572" max="13826" width="9.140625" style="1"/>
    <col min="13827" max="13827" width="10.140625" style="1" customWidth="1"/>
    <col min="13828" max="14082" width="9.140625" style="1"/>
    <col min="14083" max="14083" width="10.140625" style="1" customWidth="1"/>
    <col min="14084" max="14338" width="9.140625" style="1"/>
    <col min="14339" max="14339" width="10.140625" style="1" customWidth="1"/>
    <col min="14340" max="14594" width="9.140625" style="1"/>
    <col min="14595" max="14595" width="10.140625" style="1" customWidth="1"/>
    <col min="14596" max="14850" width="9.140625" style="1"/>
    <col min="14851" max="14851" width="10.140625" style="1" customWidth="1"/>
    <col min="14852" max="15106" width="9.140625" style="1"/>
    <col min="15107" max="15107" width="10.140625" style="1" customWidth="1"/>
    <col min="15108" max="15362" width="9.140625" style="1"/>
    <col min="15363" max="15363" width="10.140625" style="1" customWidth="1"/>
    <col min="15364" max="15618" width="9.140625" style="1"/>
    <col min="15619" max="15619" width="10.140625" style="1" customWidth="1"/>
    <col min="15620" max="15874" width="9.140625" style="1"/>
    <col min="15875" max="15875" width="10.140625" style="1" customWidth="1"/>
    <col min="15876" max="16130" width="9.140625" style="1"/>
    <col min="16131" max="16131" width="10.140625" style="1" customWidth="1"/>
    <col min="16132" max="16384" width="9.140625" style="1"/>
  </cols>
  <sheetData>
    <row r="1" spans="1:17" ht="19.5" customHeight="1" x14ac:dyDescent="0.25"/>
    <row r="2" spans="1:17" ht="18.75" x14ac:dyDescent="0.25">
      <c r="B2" s="2" t="s">
        <v>208</v>
      </c>
    </row>
    <row r="3" spans="1:17" x14ac:dyDescent="0.25">
      <c r="B3" s="176"/>
      <c r="C3" s="176"/>
      <c r="D3" s="176"/>
      <c r="E3" s="176">
        <v>1</v>
      </c>
      <c r="F3" s="176">
        <v>2</v>
      </c>
      <c r="G3" s="176">
        <v>3</v>
      </c>
      <c r="H3" s="176">
        <v>4</v>
      </c>
      <c r="I3" s="176">
        <v>5</v>
      </c>
      <c r="J3" s="176">
        <v>6</v>
      </c>
      <c r="K3" s="176">
        <v>7</v>
      </c>
      <c r="L3" s="176">
        <v>8</v>
      </c>
      <c r="M3" s="176">
        <v>9</v>
      </c>
      <c r="N3" s="176">
        <v>10</v>
      </c>
      <c r="O3" s="176">
        <v>11</v>
      </c>
      <c r="P3" s="176">
        <v>12</v>
      </c>
      <c r="Q3" s="177" t="s">
        <v>209</v>
      </c>
    </row>
    <row r="4" spans="1:17" x14ac:dyDescent="0.25">
      <c r="B4" s="176">
        <v>1</v>
      </c>
      <c r="C4" s="176">
        <v>2</v>
      </c>
      <c r="D4" s="176">
        <v>3</v>
      </c>
      <c r="E4" s="176">
        <v>4</v>
      </c>
      <c r="F4" s="176">
        <v>5</v>
      </c>
      <c r="G4" s="176">
        <v>6</v>
      </c>
      <c r="H4" s="176">
        <v>7</v>
      </c>
      <c r="I4" s="176">
        <v>8</v>
      </c>
      <c r="J4" s="176">
        <v>9</v>
      </c>
      <c r="K4" s="176">
        <v>10</v>
      </c>
      <c r="L4" s="176">
        <v>11</v>
      </c>
      <c r="M4" s="176">
        <v>12</v>
      </c>
      <c r="N4" s="176">
        <v>13</v>
      </c>
      <c r="O4" s="176">
        <v>14</v>
      </c>
      <c r="P4" s="176">
        <v>15</v>
      </c>
      <c r="Q4" s="177" t="s">
        <v>209</v>
      </c>
    </row>
    <row r="5" spans="1:17" x14ac:dyDescent="0.25">
      <c r="B5" s="294" t="s">
        <v>12</v>
      </c>
      <c r="C5" s="295" t="s">
        <v>13</v>
      </c>
      <c r="D5" s="295" t="s">
        <v>210</v>
      </c>
      <c r="E5" s="608" t="s">
        <v>2</v>
      </c>
      <c r="F5" s="608"/>
      <c r="G5" s="608" t="s">
        <v>3</v>
      </c>
      <c r="H5" s="608"/>
      <c r="I5" s="608" t="s">
        <v>4</v>
      </c>
      <c r="J5" s="608"/>
      <c r="K5" s="608" t="s">
        <v>14</v>
      </c>
      <c r="L5" s="608"/>
      <c r="M5" s="608" t="s">
        <v>211</v>
      </c>
      <c r="N5" s="608"/>
      <c r="O5" s="609" t="s">
        <v>15</v>
      </c>
      <c r="P5" s="609"/>
    </row>
    <row r="6" spans="1:17" x14ac:dyDescent="0.25">
      <c r="B6" s="180" t="s">
        <v>212</v>
      </c>
      <c r="C6" s="181" t="s">
        <v>213</v>
      </c>
      <c r="D6" s="181" t="s">
        <v>214</v>
      </c>
      <c r="E6" s="182">
        <v>25</v>
      </c>
      <c r="F6" s="6">
        <v>26</v>
      </c>
      <c r="G6" s="182">
        <v>27</v>
      </c>
      <c r="H6" s="6">
        <v>28</v>
      </c>
      <c r="I6" s="182">
        <v>29</v>
      </c>
      <c r="J6" s="6">
        <v>30</v>
      </c>
      <c r="K6" s="182">
        <v>31</v>
      </c>
      <c r="L6" s="6">
        <v>32</v>
      </c>
      <c r="M6" s="182">
        <v>33</v>
      </c>
      <c r="N6" s="6">
        <v>34</v>
      </c>
      <c r="O6" s="183">
        <v>35</v>
      </c>
      <c r="P6" s="5">
        <v>36</v>
      </c>
    </row>
    <row r="7" spans="1:17" x14ac:dyDescent="0.25">
      <c r="B7" s="180" t="s">
        <v>215</v>
      </c>
      <c r="C7" s="181" t="s">
        <v>216</v>
      </c>
      <c r="D7" s="181" t="s">
        <v>217</v>
      </c>
      <c r="E7" s="182">
        <v>21</v>
      </c>
      <c r="F7" s="6">
        <v>22</v>
      </c>
      <c r="G7" s="182">
        <v>23</v>
      </c>
      <c r="H7" s="6">
        <v>24</v>
      </c>
      <c r="I7" s="182">
        <v>25</v>
      </c>
      <c r="J7" s="6">
        <v>26</v>
      </c>
      <c r="K7" s="182">
        <v>27</v>
      </c>
      <c r="L7" s="6">
        <v>28</v>
      </c>
      <c r="M7" s="182">
        <v>29</v>
      </c>
      <c r="N7" s="6">
        <v>30</v>
      </c>
      <c r="O7" s="182">
        <v>31</v>
      </c>
      <c r="P7" s="5">
        <v>32</v>
      </c>
    </row>
    <row r="8" spans="1:17" x14ac:dyDescent="0.25">
      <c r="B8" s="180" t="s">
        <v>218</v>
      </c>
      <c r="C8" s="181" t="s">
        <v>219</v>
      </c>
      <c r="D8" s="181" t="s">
        <v>220</v>
      </c>
      <c r="E8" s="182">
        <v>45</v>
      </c>
      <c r="F8" s="6">
        <v>44</v>
      </c>
      <c r="G8" s="182">
        <v>43</v>
      </c>
      <c r="H8" s="6">
        <v>42</v>
      </c>
      <c r="I8" s="182">
        <v>41</v>
      </c>
      <c r="J8" s="6">
        <v>40</v>
      </c>
      <c r="K8" s="182">
        <v>39</v>
      </c>
      <c r="L8" s="6">
        <v>38</v>
      </c>
      <c r="M8" s="182">
        <v>37</v>
      </c>
      <c r="N8" s="6">
        <v>36</v>
      </c>
      <c r="O8" s="182">
        <v>35</v>
      </c>
      <c r="P8" s="5">
        <v>34</v>
      </c>
    </row>
    <row r="9" spans="1:17" x14ac:dyDescent="0.25">
      <c r="B9" s="180" t="s">
        <v>221</v>
      </c>
      <c r="C9" s="181" t="s">
        <v>222</v>
      </c>
      <c r="D9" s="181" t="s">
        <v>223</v>
      </c>
      <c r="E9" s="182">
        <v>12</v>
      </c>
      <c r="F9" s="6">
        <v>13</v>
      </c>
      <c r="G9" s="182">
        <v>14</v>
      </c>
      <c r="H9" s="6">
        <v>15</v>
      </c>
      <c r="I9" s="182">
        <v>16</v>
      </c>
      <c r="J9" s="6">
        <v>17</v>
      </c>
      <c r="K9" s="182">
        <v>18</v>
      </c>
      <c r="L9" s="6">
        <v>19</v>
      </c>
      <c r="M9" s="182">
        <v>20</v>
      </c>
      <c r="N9" s="6">
        <v>21</v>
      </c>
      <c r="O9" s="182">
        <v>22</v>
      </c>
      <c r="P9" s="5">
        <v>23</v>
      </c>
    </row>
    <row r="10" spans="1:17" x14ac:dyDescent="0.25">
      <c r="B10" s="180" t="s">
        <v>224</v>
      </c>
      <c r="C10" s="181" t="s">
        <v>225</v>
      </c>
      <c r="D10" s="181" t="s">
        <v>226</v>
      </c>
      <c r="E10" s="182">
        <v>30</v>
      </c>
      <c r="F10" s="6">
        <v>29</v>
      </c>
      <c r="G10" s="182">
        <v>28</v>
      </c>
      <c r="H10" s="6">
        <v>27</v>
      </c>
      <c r="I10" s="182">
        <v>26</v>
      </c>
      <c r="J10" s="6">
        <v>25</v>
      </c>
      <c r="K10" s="182">
        <v>24</v>
      </c>
      <c r="L10" s="6">
        <v>23</v>
      </c>
      <c r="M10" s="182">
        <v>22</v>
      </c>
      <c r="N10" s="6">
        <v>21</v>
      </c>
      <c r="O10" s="182">
        <v>20</v>
      </c>
      <c r="P10" s="5">
        <v>19</v>
      </c>
    </row>
    <row r="12" spans="1:17" ht="18" customHeight="1" x14ac:dyDescent="0.25">
      <c r="A12" s="184">
        <v>13</v>
      </c>
      <c r="B12" s="610" t="s">
        <v>16</v>
      </c>
      <c r="C12" s="611"/>
      <c r="D12" s="612">
        <f>A12+42735</f>
        <v>42748</v>
      </c>
      <c r="E12" s="613"/>
      <c r="F12" s="185">
        <f>DAY(D12)</f>
        <v>13</v>
      </c>
      <c r="G12" s="177" t="s">
        <v>227</v>
      </c>
      <c r="I12" s="186"/>
      <c r="J12" s="176" t="s">
        <v>228</v>
      </c>
    </row>
    <row r="13" spans="1:17" x14ac:dyDescent="0.25">
      <c r="B13" s="294" t="s">
        <v>12</v>
      </c>
      <c r="C13" s="295" t="s">
        <v>13</v>
      </c>
      <c r="D13" s="295" t="s">
        <v>210</v>
      </c>
      <c r="E13" s="295" t="s">
        <v>17</v>
      </c>
      <c r="F13" s="185">
        <f>MONTH(D12)</f>
        <v>1</v>
      </c>
      <c r="G13" s="177" t="s">
        <v>229</v>
      </c>
      <c r="J13" s="176"/>
    </row>
    <row r="14" spans="1:17" x14ac:dyDescent="0.25">
      <c r="B14" s="297" t="s">
        <v>212</v>
      </c>
      <c r="C14" s="188"/>
      <c r="D14" s="188"/>
      <c r="E14" s="188"/>
      <c r="I14" s="189"/>
      <c r="J14" s="176" t="s">
        <v>230</v>
      </c>
    </row>
    <row r="15" spans="1:17" x14ac:dyDescent="0.25">
      <c r="E15" s="185"/>
    </row>
    <row r="16" spans="1:17" x14ac:dyDescent="0.25">
      <c r="B16" s="4" t="s">
        <v>136</v>
      </c>
    </row>
    <row r="17" spans="2:11" x14ac:dyDescent="0.25">
      <c r="B17" s="296" t="s">
        <v>135</v>
      </c>
      <c r="C17" s="606" t="s">
        <v>231</v>
      </c>
      <c r="D17" s="607"/>
      <c r="E17" s="607"/>
      <c r="F17" s="607"/>
      <c r="G17" s="607"/>
      <c r="H17" s="607"/>
      <c r="I17" s="607"/>
      <c r="J17" s="607"/>
      <c r="K17" s="607"/>
    </row>
    <row r="18" spans="2:11" x14ac:dyDescent="0.25">
      <c r="B18" s="297" t="s">
        <v>232</v>
      </c>
      <c r="C18" s="190" t="s">
        <v>699</v>
      </c>
      <c r="D18" s="189"/>
      <c r="E18" s="189"/>
      <c r="F18" s="189"/>
      <c r="G18" s="189"/>
      <c r="H18" s="189"/>
      <c r="I18" s="189"/>
      <c r="J18" s="189"/>
      <c r="K18" s="189"/>
    </row>
    <row r="19" spans="2:11" x14ac:dyDescent="0.25">
      <c r="B19" s="297" t="s">
        <v>233</v>
      </c>
      <c r="C19" s="190" t="s">
        <v>700</v>
      </c>
      <c r="D19" s="189"/>
      <c r="E19" s="189"/>
      <c r="F19" s="189"/>
      <c r="G19" s="189"/>
      <c r="H19" s="189"/>
      <c r="I19" s="189"/>
      <c r="J19" s="189"/>
      <c r="K19" s="189"/>
    </row>
    <row r="20" spans="2:11" x14ac:dyDescent="0.25">
      <c r="B20" s="297" t="s">
        <v>234</v>
      </c>
      <c r="C20" s="190" t="s">
        <v>701</v>
      </c>
      <c r="D20" s="189"/>
      <c r="E20" s="189"/>
      <c r="F20" s="189"/>
      <c r="G20" s="189"/>
      <c r="H20" s="189"/>
      <c r="I20" s="189"/>
      <c r="J20" s="189"/>
      <c r="K20" s="189"/>
    </row>
    <row r="21" spans="2:11" x14ac:dyDescent="0.25">
      <c r="B21" s="297" t="s">
        <v>235</v>
      </c>
      <c r="C21" s="190" t="s">
        <v>702</v>
      </c>
      <c r="D21" s="189"/>
      <c r="E21" s="189"/>
      <c r="F21" s="189"/>
      <c r="G21" s="189"/>
      <c r="H21" s="189"/>
      <c r="I21" s="189"/>
      <c r="J21" s="189"/>
      <c r="K21" s="189"/>
    </row>
    <row r="22" spans="2:11" x14ac:dyDescent="0.25">
      <c r="B22" s="297" t="s">
        <v>236</v>
      </c>
      <c r="C22" s="190" t="s">
        <v>703</v>
      </c>
      <c r="D22" s="189"/>
      <c r="E22" s="189"/>
      <c r="F22" s="189"/>
      <c r="G22" s="189"/>
      <c r="H22" s="189"/>
      <c r="I22" s="189"/>
      <c r="J22" s="189"/>
      <c r="K22" s="189"/>
    </row>
    <row r="23" spans="2:11" ht="19.5" customHeight="1" x14ac:dyDescent="0.25"/>
  </sheetData>
  <mergeCells count="9">
    <mergeCell ref="C17:K17"/>
    <mergeCell ref="K5:L5"/>
    <mergeCell ref="M5:N5"/>
    <mergeCell ref="O5:P5"/>
    <mergeCell ref="B12:C12"/>
    <mergeCell ref="D12:E12"/>
    <mergeCell ref="E5:F5"/>
    <mergeCell ref="G5:H5"/>
    <mergeCell ref="I5:J5"/>
  </mergeCells>
  <dataValidations count="1">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formula1>$B$6:$B$10</formula1>
    </dataValidation>
  </dataValidation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78849" r:id="rId3" name="Scroll Bar 1">
              <controlPr defaultSize="0" autoPict="0">
                <anchor moveWithCells="1">
                  <from>
                    <xdr:col>2</xdr:col>
                    <xdr:colOff>114300</xdr:colOff>
                    <xdr:row>11</xdr:row>
                    <xdr:rowOff>38100</xdr:rowOff>
                  </from>
                  <to>
                    <xdr:col>2</xdr:col>
                    <xdr:colOff>600075</xdr:colOff>
                    <xdr:row>11</xdr:row>
                    <xdr:rowOff>200025</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6"/>
  <sheetViews>
    <sheetView showGridLines="0" workbookViewId="0">
      <selection activeCell="D14" sqref="D14:D15"/>
    </sheetView>
  </sheetViews>
  <sheetFormatPr defaultRowHeight="15" x14ac:dyDescent="0.25"/>
  <cols>
    <col min="1" max="1" width="5.85546875" style="299" customWidth="1"/>
    <col min="2" max="2" width="13.5703125" style="299" customWidth="1"/>
    <col min="3" max="10" width="11.7109375" style="299" customWidth="1"/>
    <col min="11" max="11" width="5" style="299" customWidth="1"/>
    <col min="12" max="12" width="12.42578125" style="299" customWidth="1"/>
    <col min="13" max="13" width="6.85546875" style="299" customWidth="1"/>
    <col min="14" max="14" width="5.85546875" style="299" customWidth="1"/>
    <col min="15" max="16384" width="9.140625" style="299"/>
  </cols>
  <sheetData>
    <row r="1" spans="2:13" ht="19.5" customHeight="1" x14ac:dyDescent="0.25"/>
    <row r="2" spans="2:13" ht="15.75" customHeight="1" thickBot="1" x14ac:dyDescent="0.3">
      <c r="B2" s="304" t="s">
        <v>527</v>
      </c>
    </row>
    <row r="3" spans="2:13" ht="17.25" customHeight="1" thickBot="1" x14ac:dyDescent="0.3">
      <c r="B3" s="421" t="s">
        <v>526</v>
      </c>
      <c r="C3" s="445" t="s">
        <v>7</v>
      </c>
      <c r="D3" s="445" t="s">
        <v>519</v>
      </c>
      <c r="E3" s="445" t="s">
        <v>11</v>
      </c>
      <c r="F3" s="445" t="s">
        <v>525</v>
      </c>
      <c r="G3" s="445" t="s">
        <v>334</v>
      </c>
      <c r="H3" s="445" t="s">
        <v>8</v>
      </c>
      <c r="I3" s="445" t="s">
        <v>521</v>
      </c>
      <c r="J3" s="444" t="s">
        <v>524</v>
      </c>
      <c r="L3" s="443" t="s">
        <v>7</v>
      </c>
      <c r="M3" s="442">
        <v>1</v>
      </c>
    </row>
    <row r="4" spans="2:13" ht="15" customHeight="1" x14ac:dyDescent="0.25">
      <c r="B4" s="426" t="s">
        <v>7</v>
      </c>
      <c r="C4" s="441">
        <v>0</v>
      </c>
      <c r="D4" s="440">
        <v>259</v>
      </c>
      <c r="E4" s="440">
        <v>180</v>
      </c>
      <c r="F4" s="440">
        <v>266</v>
      </c>
      <c r="G4" s="440">
        <v>367</v>
      </c>
      <c r="H4" s="440">
        <v>675</v>
      </c>
      <c r="I4" s="440">
        <v>202</v>
      </c>
      <c r="J4" s="439">
        <v>428</v>
      </c>
      <c r="L4" s="438" t="s">
        <v>519</v>
      </c>
      <c r="M4" s="437">
        <v>2</v>
      </c>
    </row>
    <row r="5" spans="2:13" ht="15" customHeight="1" x14ac:dyDescent="0.25">
      <c r="B5" s="426" t="s">
        <v>519</v>
      </c>
      <c r="C5" s="436">
        <v>259</v>
      </c>
      <c r="D5" s="6">
        <v>0</v>
      </c>
      <c r="E5" s="6">
        <v>428</v>
      </c>
      <c r="F5" s="6">
        <v>495</v>
      </c>
      <c r="G5" s="6">
        <v>246</v>
      </c>
      <c r="H5" s="6">
        <v>523</v>
      </c>
      <c r="I5" s="6">
        <v>131</v>
      </c>
      <c r="J5" s="435">
        <v>197</v>
      </c>
      <c r="L5" s="438" t="s">
        <v>11</v>
      </c>
      <c r="M5" s="437">
        <v>3</v>
      </c>
    </row>
    <row r="6" spans="2:13" ht="15" customHeight="1" x14ac:dyDescent="0.25">
      <c r="B6" s="426" t="s">
        <v>11</v>
      </c>
      <c r="C6" s="436">
        <v>180</v>
      </c>
      <c r="D6" s="6">
        <v>428</v>
      </c>
      <c r="E6" s="6">
        <v>0</v>
      </c>
      <c r="F6" s="6">
        <v>384</v>
      </c>
      <c r="G6" s="6">
        <v>485</v>
      </c>
      <c r="H6" s="6">
        <v>793</v>
      </c>
      <c r="I6" s="6">
        <v>320</v>
      </c>
      <c r="J6" s="435">
        <v>565</v>
      </c>
      <c r="L6" s="438" t="s">
        <v>525</v>
      </c>
      <c r="M6" s="437">
        <v>4</v>
      </c>
    </row>
    <row r="7" spans="2:13" ht="15" customHeight="1" x14ac:dyDescent="0.25">
      <c r="B7" s="426" t="s">
        <v>525</v>
      </c>
      <c r="C7" s="436">
        <v>266</v>
      </c>
      <c r="D7" s="6">
        <v>495</v>
      </c>
      <c r="E7" s="6">
        <v>384</v>
      </c>
      <c r="F7" s="6">
        <v>0</v>
      </c>
      <c r="G7" s="6">
        <v>101</v>
      </c>
      <c r="H7" s="6">
        <v>409</v>
      </c>
      <c r="I7" s="6">
        <v>64</v>
      </c>
      <c r="J7" s="435">
        <v>181</v>
      </c>
      <c r="L7" s="438" t="s">
        <v>334</v>
      </c>
      <c r="M7" s="437">
        <v>5</v>
      </c>
    </row>
    <row r="8" spans="2:13" ht="15" customHeight="1" x14ac:dyDescent="0.25">
      <c r="B8" s="426" t="s">
        <v>334</v>
      </c>
      <c r="C8" s="436">
        <v>367</v>
      </c>
      <c r="D8" s="6">
        <v>246</v>
      </c>
      <c r="E8" s="6">
        <v>485</v>
      </c>
      <c r="F8" s="6">
        <v>101</v>
      </c>
      <c r="G8" s="6">
        <v>0</v>
      </c>
      <c r="H8" s="6">
        <v>308</v>
      </c>
      <c r="I8" s="6">
        <v>165</v>
      </c>
      <c r="J8" s="435">
        <v>118</v>
      </c>
      <c r="L8" s="438" t="s">
        <v>8</v>
      </c>
      <c r="M8" s="437">
        <v>6</v>
      </c>
    </row>
    <row r="9" spans="2:13" ht="15" customHeight="1" x14ac:dyDescent="0.25">
      <c r="B9" s="426" t="s">
        <v>8</v>
      </c>
      <c r="C9" s="436">
        <v>675</v>
      </c>
      <c r="D9" s="6">
        <v>523</v>
      </c>
      <c r="E9" s="6">
        <v>793</v>
      </c>
      <c r="F9" s="6">
        <v>409</v>
      </c>
      <c r="G9" s="6">
        <v>308</v>
      </c>
      <c r="H9" s="6">
        <v>0</v>
      </c>
      <c r="I9" s="6">
        <v>473</v>
      </c>
      <c r="J9" s="435">
        <v>427</v>
      </c>
      <c r="L9" s="438" t="s">
        <v>521</v>
      </c>
      <c r="M9" s="437">
        <v>7</v>
      </c>
    </row>
    <row r="10" spans="2:13" ht="15" customHeight="1" thickBot="1" x14ac:dyDescent="0.3">
      <c r="B10" s="426" t="s">
        <v>521</v>
      </c>
      <c r="C10" s="436">
        <v>202</v>
      </c>
      <c r="D10" s="6">
        <v>131</v>
      </c>
      <c r="E10" s="6">
        <v>320</v>
      </c>
      <c r="F10" s="6">
        <v>64</v>
      </c>
      <c r="G10" s="6">
        <v>165</v>
      </c>
      <c r="H10" s="6">
        <v>476</v>
      </c>
      <c r="I10" s="6">
        <v>0</v>
      </c>
      <c r="J10" s="435">
        <v>245</v>
      </c>
      <c r="L10" s="434" t="s">
        <v>524</v>
      </c>
      <c r="M10" s="433">
        <v>8</v>
      </c>
    </row>
    <row r="11" spans="2:13" ht="15" customHeight="1" thickBot="1" x14ac:dyDescent="0.3">
      <c r="B11" s="426" t="s">
        <v>524</v>
      </c>
      <c r="C11" s="432">
        <v>428</v>
      </c>
      <c r="D11" s="431">
        <v>197</v>
      </c>
      <c r="E11" s="431">
        <v>565</v>
      </c>
      <c r="F11" s="431">
        <v>181</v>
      </c>
      <c r="G11" s="431">
        <v>118</v>
      </c>
      <c r="H11" s="431">
        <v>427</v>
      </c>
      <c r="I11" s="431">
        <v>245</v>
      </c>
      <c r="J11" s="430">
        <v>0</v>
      </c>
    </row>
    <row r="12" spans="2:13" ht="15.75" thickBot="1" x14ac:dyDescent="0.3"/>
    <row r="13" spans="2:13" ht="15.75" thickBot="1" x14ac:dyDescent="0.3">
      <c r="B13" s="300" t="s">
        <v>523</v>
      </c>
      <c r="K13" s="429"/>
      <c r="L13" s="299" t="s">
        <v>522</v>
      </c>
    </row>
    <row r="14" spans="2:13" ht="14.25" customHeight="1" thickBot="1" x14ac:dyDescent="0.3">
      <c r="B14" s="428" t="s">
        <v>11</v>
      </c>
      <c r="C14" s="427" t="s">
        <v>521</v>
      </c>
      <c r="D14" s="424"/>
      <c r="E14" s="423" t="s">
        <v>520</v>
      </c>
    </row>
    <row r="15" spans="2:13" ht="14.25" customHeight="1" thickBot="1" x14ac:dyDescent="0.3">
      <c r="B15" s="426" t="s">
        <v>11</v>
      </c>
      <c r="C15" s="425" t="s">
        <v>519</v>
      </c>
      <c r="D15" s="424"/>
      <c r="E15" s="423" t="s">
        <v>518</v>
      </c>
      <c r="K15" s="305"/>
      <c r="L15" s="299" t="s">
        <v>517</v>
      </c>
    </row>
    <row r="16" spans="2:13" ht="19.5" customHeight="1" x14ac:dyDescent="0.25"/>
  </sheetData>
  <dataValidations count="1">
    <dataValidation type="list" allowBlank="1" showInputMessage="1" showErrorMessage="1" sqref="B14:C15">
      <formula1>$L$3:$L$10</formula1>
    </dataValidation>
  </dataValidations>
  <pageMargins left="0.75" right="0.75" top="1" bottom="1" header="0.5" footer="0.5"/>
  <pageSetup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
  <sheetViews>
    <sheetView showGridLines="0" workbookViewId="0">
      <selection activeCell="C22" sqref="C22"/>
    </sheetView>
  </sheetViews>
  <sheetFormatPr defaultRowHeight="15" x14ac:dyDescent="0.25"/>
  <cols>
    <col min="1" max="1" width="5.85546875" style="299" customWidth="1"/>
    <col min="2" max="2" width="13.42578125" style="299" customWidth="1"/>
    <col min="3" max="10" width="11.28515625" style="299" customWidth="1"/>
    <col min="11" max="11" width="5.85546875" style="299" customWidth="1"/>
    <col min="12" max="16384" width="9.140625" style="299"/>
  </cols>
  <sheetData>
    <row r="1" spans="2:10" ht="19.5" customHeight="1" x14ac:dyDescent="0.25"/>
    <row r="2" spans="2:10" ht="18.75" x14ac:dyDescent="0.25">
      <c r="B2" s="304" t="s">
        <v>535</v>
      </c>
    </row>
    <row r="3" spans="2:10" ht="18" customHeight="1" x14ac:dyDescent="0.25">
      <c r="B3" s="421" t="s">
        <v>526</v>
      </c>
      <c r="C3" s="467" t="s">
        <v>7</v>
      </c>
      <c r="D3" s="467" t="s">
        <v>519</v>
      </c>
      <c r="E3" s="467" t="s">
        <v>11</v>
      </c>
      <c r="F3" s="467" t="s">
        <v>525</v>
      </c>
      <c r="G3" s="467" t="s">
        <v>334</v>
      </c>
      <c r="H3" s="467" t="s">
        <v>8</v>
      </c>
      <c r="I3" s="467" t="s">
        <v>521</v>
      </c>
      <c r="J3" s="466" t="s">
        <v>524</v>
      </c>
    </row>
    <row r="4" spans="2:10" ht="15" customHeight="1" x14ac:dyDescent="0.25">
      <c r="B4" s="459" t="s">
        <v>7</v>
      </c>
      <c r="C4" s="6">
        <v>0</v>
      </c>
      <c r="D4" s="6">
        <v>259</v>
      </c>
      <c r="E4" s="6">
        <v>180</v>
      </c>
      <c r="F4" s="6">
        <v>266</v>
      </c>
      <c r="G4" s="6">
        <v>367</v>
      </c>
      <c r="H4" s="6">
        <v>675</v>
      </c>
      <c r="I4" s="6">
        <v>202</v>
      </c>
      <c r="J4" s="5">
        <v>428</v>
      </c>
    </row>
    <row r="5" spans="2:10" ht="15" customHeight="1" x14ac:dyDescent="0.25">
      <c r="B5" s="459" t="s">
        <v>519</v>
      </c>
      <c r="C5" s="6">
        <v>259</v>
      </c>
      <c r="D5" s="6">
        <v>0</v>
      </c>
      <c r="E5" s="6">
        <v>428</v>
      </c>
      <c r="F5" s="6">
        <v>495</v>
      </c>
      <c r="G5" s="6">
        <v>246</v>
      </c>
      <c r="H5" s="6">
        <v>523</v>
      </c>
      <c r="I5" s="6">
        <v>131</v>
      </c>
      <c r="J5" s="5">
        <v>197</v>
      </c>
    </row>
    <row r="6" spans="2:10" ht="15" customHeight="1" x14ac:dyDescent="0.25">
      <c r="B6" s="459" t="s">
        <v>11</v>
      </c>
      <c r="C6" s="6">
        <v>180</v>
      </c>
      <c r="D6" s="6">
        <v>428</v>
      </c>
      <c r="E6" s="6">
        <v>0</v>
      </c>
      <c r="F6" s="6">
        <v>384</v>
      </c>
      <c r="G6" s="6">
        <v>485</v>
      </c>
      <c r="H6" s="6">
        <v>793</v>
      </c>
      <c r="I6" s="6">
        <v>320</v>
      </c>
      <c r="J6" s="5">
        <v>565</v>
      </c>
    </row>
    <row r="7" spans="2:10" ht="15" customHeight="1" x14ac:dyDescent="0.25">
      <c r="B7" s="459" t="s">
        <v>525</v>
      </c>
      <c r="C7" s="6">
        <v>266</v>
      </c>
      <c r="D7" s="6">
        <v>495</v>
      </c>
      <c r="E7" s="6">
        <v>384</v>
      </c>
      <c r="F7" s="6">
        <v>0</v>
      </c>
      <c r="G7" s="6">
        <v>101</v>
      </c>
      <c r="H7" s="6">
        <v>409</v>
      </c>
      <c r="I7" s="6">
        <v>64</v>
      </c>
      <c r="J7" s="5">
        <v>181</v>
      </c>
    </row>
    <row r="8" spans="2:10" ht="15" customHeight="1" x14ac:dyDescent="0.25">
      <c r="B8" s="459" t="s">
        <v>334</v>
      </c>
      <c r="C8" s="6">
        <v>367</v>
      </c>
      <c r="D8" s="6">
        <v>246</v>
      </c>
      <c r="E8" s="6">
        <v>485</v>
      </c>
      <c r="F8" s="6">
        <v>101</v>
      </c>
      <c r="G8" s="6">
        <v>0</v>
      </c>
      <c r="H8" s="6">
        <v>308</v>
      </c>
      <c r="I8" s="6">
        <v>165</v>
      </c>
      <c r="J8" s="5">
        <v>118</v>
      </c>
    </row>
    <row r="9" spans="2:10" ht="15" customHeight="1" x14ac:dyDescent="0.25">
      <c r="B9" s="459" t="s">
        <v>8</v>
      </c>
      <c r="C9" s="6">
        <v>675</v>
      </c>
      <c r="D9" s="6">
        <v>523</v>
      </c>
      <c r="E9" s="6">
        <v>793</v>
      </c>
      <c r="F9" s="6">
        <v>409</v>
      </c>
      <c r="G9" s="6">
        <v>308</v>
      </c>
      <c r="H9" s="6">
        <v>0</v>
      </c>
      <c r="I9" s="6">
        <v>473</v>
      </c>
      <c r="J9" s="5">
        <v>427</v>
      </c>
    </row>
    <row r="10" spans="2:10" ht="15" customHeight="1" x14ac:dyDescent="0.25">
      <c r="B10" s="459" t="s">
        <v>521</v>
      </c>
      <c r="C10" s="6">
        <v>202</v>
      </c>
      <c r="D10" s="6">
        <v>131</v>
      </c>
      <c r="E10" s="6">
        <v>320</v>
      </c>
      <c r="F10" s="6">
        <v>64</v>
      </c>
      <c r="G10" s="6">
        <v>165</v>
      </c>
      <c r="H10" s="6">
        <v>476</v>
      </c>
      <c r="I10" s="6">
        <v>0</v>
      </c>
      <c r="J10" s="5">
        <v>245</v>
      </c>
    </row>
    <row r="11" spans="2:10" ht="15" customHeight="1" x14ac:dyDescent="0.25">
      <c r="B11" s="459" t="s">
        <v>524</v>
      </c>
      <c r="C11" s="6">
        <v>428</v>
      </c>
      <c r="D11" s="6">
        <v>197</v>
      </c>
      <c r="E11" s="6">
        <v>565</v>
      </c>
      <c r="F11" s="6">
        <v>181</v>
      </c>
      <c r="G11" s="6">
        <v>118</v>
      </c>
      <c r="H11" s="6">
        <v>427</v>
      </c>
      <c r="I11" s="6">
        <v>245</v>
      </c>
      <c r="J11" s="5">
        <v>0</v>
      </c>
    </row>
    <row r="12" spans="2:10" ht="15" customHeight="1" x14ac:dyDescent="0.25"/>
    <row r="13" spans="2:10" ht="15" customHeight="1" x14ac:dyDescent="0.25">
      <c r="B13" s="300" t="s">
        <v>534</v>
      </c>
    </row>
    <row r="14" spans="2:10" ht="15" customHeight="1" x14ac:dyDescent="0.25">
      <c r="B14" s="465" t="s">
        <v>526</v>
      </c>
      <c r="C14" s="464" t="s">
        <v>533</v>
      </c>
    </row>
    <row r="15" spans="2:10" ht="15" customHeight="1" x14ac:dyDescent="0.25">
      <c r="B15" s="459" t="s">
        <v>11</v>
      </c>
      <c r="C15" s="463">
        <f>INDEX(JARAK,VLOOKUP(B15,KOTA,2),VLOOKUP(B15,KOTA,2))</f>
        <v>0</v>
      </c>
      <c r="D15" s="462" t="s">
        <v>532</v>
      </c>
    </row>
    <row r="16" spans="2:10" ht="15" customHeight="1" x14ac:dyDescent="0.25">
      <c r="B16" s="459" t="s">
        <v>521</v>
      </c>
      <c r="C16" s="461"/>
      <c r="D16" s="423" t="s">
        <v>733</v>
      </c>
    </row>
    <row r="17" spans="2:4" ht="15" customHeight="1" x14ac:dyDescent="0.25">
      <c r="B17" s="459" t="s">
        <v>519</v>
      </c>
      <c r="C17" s="458"/>
      <c r="D17" s="460" t="s">
        <v>531</v>
      </c>
    </row>
    <row r="18" spans="2:4" ht="15" customHeight="1" x14ac:dyDescent="0.25">
      <c r="B18" s="459" t="s">
        <v>524</v>
      </c>
      <c r="C18" s="458"/>
    </row>
    <row r="19" spans="2:4" ht="15" customHeight="1" x14ac:dyDescent="0.25">
      <c r="B19" s="459" t="s">
        <v>334</v>
      </c>
      <c r="C19" s="458"/>
    </row>
    <row r="20" spans="2:4" ht="15" customHeight="1" x14ac:dyDescent="0.25">
      <c r="B20" s="459" t="s">
        <v>525</v>
      </c>
      <c r="C20" s="458"/>
    </row>
    <row r="21" spans="2:4" ht="15" customHeight="1" x14ac:dyDescent="0.25">
      <c r="B21" s="428" t="str">
        <f>B15</f>
        <v>Jakarta</v>
      </c>
      <c r="C21" s="457"/>
    </row>
    <row r="22" spans="2:4" ht="15" customHeight="1" x14ac:dyDescent="0.25">
      <c r="B22" s="456" t="s">
        <v>35</v>
      </c>
      <c r="C22" s="455"/>
      <c r="D22" s="423" t="s">
        <v>734</v>
      </c>
    </row>
    <row r="23" spans="2:4" ht="19.5" customHeight="1" x14ac:dyDescent="0.25"/>
  </sheetData>
  <dataValidations count="1">
    <dataValidation type="list" allowBlank="1" showInputMessage="1" showErrorMessage="1" sqref="B15:B21">
      <formula1>#REF!</formula1>
    </dataValidation>
  </dataValidations>
  <pageMargins left="0.75" right="0.75" top="1" bottom="1" header="0.5" footer="0.5"/>
  <pageSetup orientation="portrait" r:id="rId1"/>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O39"/>
  <sheetViews>
    <sheetView showGridLines="0" workbookViewId="0">
      <selection activeCell="H8" sqref="H8"/>
    </sheetView>
  </sheetViews>
  <sheetFormatPr defaultRowHeight="15" x14ac:dyDescent="0.25"/>
  <cols>
    <col min="1" max="1" width="5.85546875" style="468" customWidth="1"/>
    <col min="2" max="2" width="10.5703125" style="468" customWidth="1"/>
    <col min="3" max="3" width="9.140625" style="468"/>
    <col min="4" max="4" width="13" style="468" customWidth="1"/>
    <col min="5" max="5" width="6.42578125" style="468" customWidth="1"/>
    <col min="6" max="6" width="11.85546875" style="468" customWidth="1"/>
    <col min="7" max="7" width="4.42578125" style="468" customWidth="1"/>
    <col min="8" max="8" width="13.7109375" style="468" customWidth="1"/>
    <col min="9" max="9" width="4.85546875" style="468" customWidth="1"/>
    <col min="10" max="10" width="13.28515625" style="468" customWidth="1"/>
    <col min="11" max="11" width="5.140625" style="468" customWidth="1"/>
    <col min="12" max="12" width="5" style="468" customWidth="1"/>
    <col min="13" max="37" width="5.28515625" style="468" customWidth="1"/>
    <col min="38" max="38" width="13.42578125" style="468" customWidth="1"/>
    <col min="39" max="39" width="5.28515625" style="468" customWidth="1"/>
    <col min="40" max="40" width="13.140625" style="468" customWidth="1"/>
    <col min="41" max="41" width="6.28515625" style="468" customWidth="1"/>
    <col min="42" max="42" width="5.85546875" style="468" customWidth="1"/>
    <col min="43" max="16384" width="9.140625" style="468"/>
  </cols>
  <sheetData>
    <row r="1" spans="2:41" ht="19.5" customHeight="1" x14ac:dyDescent="0.25"/>
    <row r="2" spans="2:41" ht="18.75" x14ac:dyDescent="0.25">
      <c r="B2" s="512" t="s">
        <v>527</v>
      </c>
    </row>
    <row r="3" spans="2:41" ht="16.5" customHeight="1" x14ac:dyDescent="0.25">
      <c r="B3" s="511" t="s">
        <v>570</v>
      </c>
      <c r="C3" s="510"/>
      <c r="D3" s="490"/>
      <c r="E3" s="509">
        <v>2</v>
      </c>
      <c r="F3" s="508" t="s">
        <v>165</v>
      </c>
      <c r="G3" s="468">
        <f>E3</f>
        <v>2</v>
      </c>
      <c r="H3" s="506" t="s">
        <v>484</v>
      </c>
    </row>
    <row r="4" spans="2:41" ht="16.5" customHeight="1" x14ac:dyDescent="0.25">
      <c r="B4" s="511"/>
      <c r="C4" s="510"/>
      <c r="D4" s="490"/>
      <c r="E4" s="509">
        <v>6</v>
      </c>
      <c r="F4" s="508" t="s">
        <v>165</v>
      </c>
      <c r="G4" s="507" t="e">
        <f>VLOOKUP(D4,KOTA3,2)</f>
        <v>#N/A</v>
      </c>
      <c r="H4" s="506" t="s">
        <v>569</v>
      </c>
    </row>
    <row r="5" spans="2:41" ht="16.5" customHeight="1" x14ac:dyDescent="0.25">
      <c r="B5" s="505" t="s">
        <v>568</v>
      </c>
      <c r="C5" s="504"/>
      <c r="D5" s="503"/>
    </row>
    <row r="6" spans="2:41" x14ac:dyDescent="0.25">
      <c r="B6" s="658" t="str">
        <f>"Jarak antar kota dari "&amp;D3&amp;" ke "&amp;D4&amp;" sejauh "&amp;TEXT(D5,"#.### ")&amp;"km"</f>
        <v>Jarak antar kota dari  ke  sejauh  km</v>
      </c>
      <c r="C6" s="659"/>
      <c r="D6" s="659"/>
    </row>
    <row r="7" spans="2:41" x14ac:dyDescent="0.25">
      <c r="B7" s="659"/>
      <c r="C7" s="659"/>
      <c r="D7" s="659"/>
      <c r="J7" s="499" t="s">
        <v>567</v>
      </c>
    </row>
    <row r="8" spans="2:41" ht="16.5" customHeight="1" x14ac:dyDescent="0.25">
      <c r="J8" s="500"/>
      <c r="K8" s="652" t="s">
        <v>7</v>
      </c>
      <c r="L8" s="653" t="s">
        <v>546</v>
      </c>
      <c r="M8" s="653" t="s">
        <v>543</v>
      </c>
      <c r="N8" s="652" t="s">
        <v>253</v>
      </c>
      <c r="O8" s="653" t="s">
        <v>554</v>
      </c>
      <c r="P8" s="653" t="s">
        <v>11</v>
      </c>
      <c r="Q8" s="653" t="s">
        <v>521</v>
      </c>
      <c r="R8" s="653" t="s">
        <v>549</v>
      </c>
      <c r="S8" s="652" t="s">
        <v>519</v>
      </c>
      <c r="T8" s="652" t="s">
        <v>525</v>
      </c>
      <c r="U8" s="652" t="s">
        <v>540</v>
      </c>
      <c r="V8" s="652" t="s">
        <v>552</v>
      </c>
      <c r="W8" s="652" t="s">
        <v>334</v>
      </c>
      <c r="X8" s="652" t="s">
        <v>553</v>
      </c>
      <c r="Y8" s="652" t="s">
        <v>524</v>
      </c>
      <c r="Z8" s="652" t="s">
        <v>547</v>
      </c>
      <c r="AA8" s="653" t="s">
        <v>551</v>
      </c>
      <c r="AB8" s="652" t="s">
        <v>550</v>
      </c>
      <c r="AC8" s="652" t="s">
        <v>548</v>
      </c>
      <c r="AD8" s="652" t="s">
        <v>8</v>
      </c>
      <c r="AE8" s="652" t="s">
        <v>545</v>
      </c>
      <c r="AF8" s="652" t="s">
        <v>544</v>
      </c>
      <c r="AG8" s="653" t="s">
        <v>542</v>
      </c>
      <c r="AH8" s="652" t="s">
        <v>541</v>
      </c>
      <c r="AI8" s="653" t="s">
        <v>539</v>
      </c>
    </row>
    <row r="9" spans="2:41" ht="16.5" customHeight="1" x14ac:dyDescent="0.25">
      <c r="B9" s="502" t="s">
        <v>566</v>
      </c>
      <c r="J9" s="500"/>
      <c r="K9" s="652"/>
      <c r="L9" s="653"/>
      <c r="M9" s="653"/>
      <c r="N9" s="652"/>
      <c r="O9" s="653"/>
      <c r="P9" s="653"/>
      <c r="Q9" s="653"/>
      <c r="R9" s="653"/>
      <c r="S9" s="652"/>
      <c r="T9" s="652"/>
      <c r="U9" s="652"/>
      <c r="V9" s="652"/>
      <c r="W9" s="652"/>
      <c r="X9" s="652"/>
      <c r="Y9" s="652"/>
      <c r="Z9" s="652"/>
      <c r="AA9" s="653"/>
      <c r="AB9" s="652"/>
      <c r="AC9" s="652"/>
      <c r="AD9" s="652"/>
      <c r="AE9" s="652"/>
      <c r="AF9" s="652"/>
      <c r="AG9" s="653"/>
      <c r="AH9" s="652"/>
      <c r="AI9" s="653"/>
    </row>
    <row r="10" spans="2:41" x14ac:dyDescent="0.25">
      <c r="B10" s="501" t="s">
        <v>135</v>
      </c>
      <c r="C10" s="654" t="s">
        <v>565</v>
      </c>
      <c r="D10" s="655"/>
      <c r="E10" s="655"/>
      <c r="F10" s="655"/>
      <c r="J10" s="500"/>
      <c r="K10" s="652"/>
      <c r="L10" s="653"/>
      <c r="M10" s="653"/>
      <c r="N10" s="652"/>
      <c r="O10" s="653"/>
      <c r="P10" s="653"/>
      <c r="Q10" s="653"/>
      <c r="R10" s="653"/>
      <c r="S10" s="652"/>
      <c r="T10" s="652"/>
      <c r="U10" s="652"/>
      <c r="V10" s="652"/>
      <c r="W10" s="652"/>
      <c r="X10" s="652"/>
      <c r="Y10" s="652"/>
      <c r="Z10" s="652"/>
      <c r="AA10" s="653"/>
      <c r="AB10" s="652"/>
      <c r="AC10" s="652"/>
      <c r="AD10" s="652"/>
      <c r="AE10" s="652"/>
      <c r="AF10" s="652"/>
      <c r="AG10" s="653"/>
      <c r="AH10" s="652"/>
      <c r="AI10" s="653"/>
    </row>
    <row r="11" spans="2:41" ht="15.75" thickBot="1" x14ac:dyDescent="0.3">
      <c r="B11" s="488" t="s">
        <v>564</v>
      </c>
      <c r="C11" s="490" t="s">
        <v>561</v>
      </c>
      <c r="D11" s="489"/>
      <c r="E11" s="489"/>
      <c r="F11" s="489"/>
      <c r="J11" s="500"/>
      <c r="K11" s="652"/>
      <c r="L11" s="653"/>
      <c r="M11" s="653"/>
      <c r="N11" s="652"/>
      <c r="O11" s="653"/>
      <c r="P11" s="653"/>
      <c r="Q11" s="653"/>
      <c r="R11" s="653"/>
      <c r="S11" s="652"/>
      <c r="T11" s="652"/>
      <c r="U11" s="652"/>
      <c r="V11" s="652"/>
      <c r="W11" s="652"/>
      <c r="X11" s="652"/>
      <c r="Y11" s="652"/>
      <c r="Z11" s="652"/>
      <c r="AA11" s="653"/>
      <c r="AB11" s="652"/>
      <c r="AC11" s="652"/>
      <c r="AD11" s="652"/>
      <c r="AE11" s="652"/>
      <c r="AF11" s="652"/>
      <c r="AG11" s="653"/>
      <c r="AH11" s="652"/>
      <c r="AI11" s="653"/>
      <c r="AK11" s="499" t="s">
        <v>563</v>
      </c>
      <c r="AN11" s="498" t="s">
        <v>562</v>
      </c>
    </row>
    <row r="12" spans="2:41" x14ac:dyDescent="0.25">
      <c r="B12" s="488" t="s">
        <v>528</v>
      </c>
      <c r="C12" s="490" t="s">
        <v>561</v>
      </c>
      <c r="D12" s="489"/>
      <c r="E12" s="489"/>
      <c r="F12" s="489"/>
      <c r="I12" s="468">
        <v>1</v>
      </c>
      <c r="J12" s="497" t="s">
        <v>7</v>
      </c>
      <c r="K12" s="496">
        <v>0</v>
      </c>
      <c r="L12" s="496">
        <v>96</v>
      </c>
      <c r="M12" s="496">
        <v>106</v>
      </c>
      <c r="N12" s="496">
        <v>126</v>
      </c>
      <c r="O12" s="496">
        <v>130</v>
      </c>
      <c r="P12" s="496">
        <v>180</v>
      </c>
      <c r="Q12" s="496">
        <v>202</v>
      </c>
      <c r="R12" s="496">
        <v>258</v>
      </c>
      <c r="S12" s="496">
        <v>259</v>
      </c>
      <c r="T12" s="496">
        <v>266</v>
      </c>
      <c r="U12" s="496">
        <v>339</v>
      </c>
      <c r="V12" s="496">
        <v>362</v>
      </c>
      <c r="W12" s="496">
        <v>367</v>
      </c>
      <c r="X12" s="496">
        <v>403</v>
      </c>
      <c r="Y12" s="496">
        <v>428</v>
      </c>
      <c r="Z12" s="496">
        <v>467</v>
      </c>
      <c r="AA12" s="496">
        <v>476</v>
      </c>
      <c r="AB12" s="496">
        <v>581</v>
      </c>
      <c r="AC12" s="496">
        <v>662</v>
      </c>
      <c r="AD12" s="496">
        <v>675</v>
      </c>
      <c r="AE12" s="496">
        <v>764</v>
      </c>
      <c r="AF12" s="496">
        <v>774</v>
      </c>
      <c r="AG12" s="496">
        <v>869</v>
      </c>
      <c r="AH12" s="496">
        <v>873</v>
      </c>
      <c r="AI12" s="495">
        <v>964</v>
      </c>
      <c r="AK12" s="494">
        <v>1</v>
      </c>
      <c r="AL12" s="493" t="s">
        <v>7</v>
      </c>
      <c r="AM12" s="475"/>
      <c r="AN12" s="492" t="s">
        <v>7</v>
      </c>
      <c r="AO12" s="491">
        <v>2</v>
      </c>
    </row>
    <row r="13" spans="2:41" x14ac:dyDescent="0.25">
      <c r="B13" s="488" t="s">
        <v>559</v>
      </c>
      <c r="C13" s="490" t="s">
        <v>560</v>
      </c>
      <c r="D13" s="489"/>
      <c r="E13" s="489"/>
      <c r="F13" s="489"/>
      <c r="I13" s="468">
        <v>2</v>
      </c>
      <c r="J13" s="487" t="s">
        <v>546</v>
      </c>
      <c r="K13" s="486">
        <v>96</v>
      </c>
      <c r="L13" s="486">
        <v>0</v>
      </c>
      <c r="M13" s="486">
        <v>202</v>
      </c>
      <c r="N13" s="486">
        <v>61</v>
      </c>
      <c r="O13" s="486">
        <v>226</v>
      </c>
      <c r="P13" s="486">
        <v>115</v>
      </c>
      <c r="Q13" s="486">
        <v>298</v>
      </c>
      <c r="R13" s="486">
        <v>203</v>
      </c>
      <c r="S13" s="486">
        <v>355</v>
      </c>
      <c r="T13" s="486">
        <v>362</v>
      </c>
      <c r="U13" s="486">
        <v>435</v>
      </c>
      <c r="V13" s="486">
        <v>458</v>
      </c>
      <c r="W13" s="486">
        <v>463</v>
      </c>
      <c r="X13" s="486">
        <v>500</v>
      </c>
      <c r="Y13" s="486">
        <v>524</v>
      </c>
      <c r="Z13" s="486">
        <v>563</v>
      </c>
      <c r="AA13" s="486">
        <v>572</v>
      </c>
      <c r="AB13" s="486">
        <v>677</v>
      </c>
      <c r="AC13" s="486">
        <v>758</v>
      </c>
      <c r="AD13" s="486">
        <v>771</v>
      </c>
      <c r="AE13" s="486">
        <v>860</v>
      </c>
      <c r="AF13" s="486">
        <v>870</v>
      </c>
      <c r="AG13" s="486">
        <v>965</v>
      </c>
      <c r="AH13" s="486">
        <v>969</v>
      </c>
      <c r="AI13" s="485">
        <v>1060</v>
      </c>
      <c r="AK13" s="484">
        <v>2</v>
      </c>
      <c r="AL13" s="483" t="s">
        <v>546</v>
      </c>
      <c r="AM13" s="475"/>
      <c r="AN13" s="482" t="s">
        <v>539</v>
      </c>
      <c r="AO13" s="481">
        <v>26</v>
      </c>
    </row>
    <row r="14" spans="2:41" x14ac:dyDescent="0.25">
      <c r="B14" s="488" t="s">
        <v>559</v>
      </c>
      <c r="C14" s="490" t="s">
        <v>558</v>
      </c>
      <c r="D14" s="489"/>
      <c r="E14" s="489"/>
      <c r="F14" s="489"/>
      <c r="I14" s="468">
        <v>3</v>
      </c>
      <c r="J14" s="487" t="s">
        <v>543</v>
      </c>
      <c r="K14" s="486">
        <v>106</v>
      </c>
      <c r="L14" s="486">
        <v>202</v>
      </c>
      <c r="M14" s="486">
        <v>0</v>
      </c>
      <c r="N14" s="486">
        <v>232</v>
      </c>
      <c r="O14" s="486">
        <v>121</v>
      </c>
      <c r="P14" s="486">
        <v>275</v>
      </c>
      <c r="Q14" s="486">
        <v>195</v>
      </c>
      <c r="R14" s="486">
        <v>364</v>
      </c>
      <c r="S14" s="486">
        <v>153</v>
      </c>
      <c r="T14" s="486">
        <v>257</v>
      </c>
      <c r="U14" s="486">
        <v>233</v>
      </c>
      <c r="V14" s="486">
        <v>256</v>
      </c>
      <c r="W14" s="486">
        <v>358</v>
      </c>
      <c r="X14" s="486">
        <v>297</v>
      </c>
      <c r="Y14" s="486">
        <v>322</v>
      </c>
      <c r="Z14" s="486">
        <v>387</v>
      </c>
      <c r="AA14" s="486">
        <v>467</v>
      </c>
      <c r="AB14" s="486">
        <v>501</v>
      </c>
      <c r="AC14" s="486">
        <v>562</v>
      </c>
      <c r="AD14" s="486">
        <v>849</v>
      </c>
      <c r="AE14" s="486">
        <v>682</v>
      </c>
      <c r="AF14" s="486">
        <v>702</v>
      </c>
      <c r="AG14" s="486">
        <v>796</v>
      </c>
      <c r="AH14" s="486">
        <v>801</v>
      </c>
      <c r="AI14" s="485">
        <v>893</v>
      </c>
      <c r="AK14" s="484">
        <v>3</v>
      </c>
      <c r="AL14" s="483" t="s">
        <v>543</v>
      </c>
      <c r="AM14" s="475"/>
      <c r="AN14" s="482" t="s">
        <v>253</v>
      </c>
      <c r="AO14" s="481">
        <v>5</v>
      </c>
    </row>
    <row r="15" spans="2:41" x14ac:dyDescent="0.25">
      <c r="B15" s="488" t="s">
        <v>557</v>
      </c>
      <c r="C15" s="490" t="s">
        <v>556</v>
      </c>
      <c r="D15" s="489"/>
      <c r="E15" s="489"/>
      <c r="F15" s="489"/>
      <c r="I15" s="468">
        <v>4</v>
      </c>
      <c r="J15" s="487" t="s">
        <v>253</v>
      </c>
      <c r="K15" s="486">
        <v>126</v>
      </c>
      <c r="L15" s="486">
        <v>61</v>
      </c>
      <c r="M15" s="486">
        <v>232</v>
      </c>
      <c r="N15" s="486">
        <v>0</v>
      </c>
      <c r="O15" s="486">
        <v>256</v>
      </c>
      <c r="P15" s="486">
        <v>54</v>
      </c>
      <c r="Q15" s="486">
        <v>328</v>
      </c>
      <c r="R15" s="486">
        <v>143</v>
      </c>
      <c r="S15" s="486">
        <v>385</v>
      </c>
      <c r="T15" s="486">
        <v>392</v>
      </c>
      <c r="U15" s="486">
        <v>465</v>
      </c>
      <c r="V15" s="486">
        <v>488</v>
      </c>
      <c r="W15" s="486">
        <v>493</v>
      </c>
      <c r="X15" s="486">
        <v>530</v>
      </c>
      <c r="Y15" s="486">
        <v>554</v>
      </c>
      <c r="Z15" s="486">
        <v>593</v>
      </c>
      <c r="AA15" s="486">
        <v>602</v>
      </c>
      <c r="AB15" s="486">
        <v>707</v>
      </c>
      <c r="AC15" s="486">
        <v>788</v>
      </c>
      <c r="AD15" s="486">
        <v>801</v>
      </c>
      <c r="AE15" s="486">
        <v>890</v>
      </c>
      <c r="AF15" s="486">
        <v>900</v>
      </c>
      <c r="AG15" s="486">
        <v>993</v>
      </c>
      <c r="AH15" s="486">
        <v>999</v>
      </c>
      <c r="AI15" s="485">
        <v>1090</v>
      </c>
      <c r="AK15" s="484">
        <v>4</v>
      </c>
      <c r="AL15" s="483" t="s">
        <v>253</v>
      </c>
      <c r="AM15" s="475"/>
      <c r="AN15" s="482" t="s">
        <v>542</v>
      </c>
      <c r="AO15" s="481">
        <v>24</v>
      </c>
    </row>
    <row r="16" spans="2:41" x14ac:dyDescent="0.25">
      <c r="B16" s="488"/>
      <c r="C16" s="656" t="s">
        <v>555</v>
      </c>
      <c r="D16" s="657"/>
      <c r="E16" s="657"/>
      <c r="F16" s="657"/>
      <c r="I16" s="468">
        <v>5</v>
      </c>
      <c r="J16" s="487" t="s">
        <v>554</v>
      </c>
      <c r="K16" s="486">
        <v>130</v>
      </c>
      <c r="L16" s="486">
        <v>226</v>
      </c>
      <c r="M16" s="486">
        <v>121</v>
      </c>
      <c r="N16" s="486">
        <v>256</v>
      </c>
      <c r="O16" s="486">
        <v>0</v>
      </c>
      <c r="P16" s="486">
        <v>248</v>
      </c>
      <c r="Q16" s="486">
        <v>72</v>
      </c>
      <c r="R16" s="486">
        <v>337</v>
      </c>
      <c r="S16" s="486">
        <v>203</v>
      </c>
      <c r="T16" s="486">
        <v>136</v>
      </c>
      <c r="U16" s="486">
        <v>233</v>
      </c>
      <c r="V16" s="486">
        <v>256</v>
      </c>
      <c r="W16" s="486">
        <v>237</v>
      </c>
      <c r="X16" s="486">
        <v>274</v>
      </c>
      <c r="Y16" s="486">
        <v>317</v>
      </c>
      <c r="Z16" s="486">
        <v>337</v>
      </c>
      <c r="AA16" s="486">
        <v>346</v>
      </c>
      <c r="AB16" s="486">
        <v>451</v>
      </c>
      <c r="AC16" s="486">
        <v>532</v>
      </c>
      <c r="AD16" s="486">
        <v>545</v>
      </c>
      <c r="AE16" s="486">
        <v>634</v>
      </c>
      <c r="AF16" s="486">
        <v>644</v>
      </c>
      <c r="AG16" s="486">
        <v>739</v>
      </c>
      <c r="AH16" s="486">
        <v>743</v>
      </c>
      <c r="AI16" s="485">
        <v>834</v>
      </c>
      <c r="AK16" s="484">
        <v>5</v>
      </c>
      <c r="AL16" s="483" t="s">
        <v>554</v>
      </c>
      <c r="AM16" s="475"/>
      <c r="AN16" s="482" t="s">
        <v>519</v>
      </c>
      <c r="AO16" s="481">
        <v>10</v>
      </c>
    </row>
    <row r="17" spans="2:41" x14ac:dyDescent="0.25">
      <c r="B17" s="488"/>
      <c r="C17" s="656"/>
      <c r="D17" s="657"/>
      <c r="E17" s="657"/>
      <c r="F17" s="657"/>
      <c r="I17" s="468">
        <v>6</v>
      </c>
      <c r="J17" s="487" t="s">
        <v>11</v>
      </c>
      <c r="K17" s="486">
        <v>180</v>
      </c>
      <c r="L17" s="486">
        <v>115</v>
      </c>
      <c r="M17" s="486">
        <v>275</v>
      </c>
      <c r="N17" s="486">
        <v>54</v>
      </c>
      <c r="O17" s="486">
        <v>248</v>
      </c>
      <c r="P17" s="486">
        <v>0</v>
      </c>
      <c r="Q17" s="486">
        <v>320</v>
      </c>
      <c r="R17" s="486">
        <v>189</v>
      </c>
      <c r="S17" s="486">
        <v>428</v>
      </c>
      <c r="T17" s="486">
        <v>384</v>
      </c>
      <c r="U17" s="486">
        <v>481</v>
      </c>
      <c r="V17" s="486">
        <v>504</v>
      </c>
      <c r="W17" s="486">
        <v>485</v>
      </c>
      <c r="X17" s="486">
        <v>522</v>
      </c>
      <c r="Y17" s="486">
        <v>565</v>
      </c>
      <c r="Z17" s="486">
        <v>585</v>
      </c>
      <c r="AA17" s="486">
        <v>594</v>
      </c>
      <c r="AB17" s="486">
        <v>699</v>
      </c>
      <c r="AC17" s="486">
        <v>780</v>
      </c>
      <c r="AD17" s="486">
        <v>793</v>
      </c>
      <c r="AE17" s="486">
        <v>882</v>
      </c>
      <c r="AF17" s="486">
        <v>892</v>
      </c>
      <c r="AG17" s="486">
        <v>985</v>
      </c>
      <c r="AH17" s="486">
        <v>991</v>
      </c>
      <c r="AI17" s="485">
        <v>1082</v>
      </c>
      <c r="AK17" s="484">
        <v>6</v>
      </c>
      <c r="AL17" s="483" t="s">
        <v>11</v>
      </c>
      <c r="AM17" s="475"/>
      <c r="AN17" s="482" t="s">
        <v>554</v>
      </c>
      <c r="AO17" s="481">
        <v>6</v>
      </c>
    </row>
    <row r="18" spans="2:41" x14ac:dyDescent="0.25">
      <c r="I18" s="468">
        <v>7</v>
      </c>
      <c r="J18" s="487" t="s">
        <v>521</v>
      </c>
      <c r="K18" s="486">
        <v>202</v>
      </c>
      <c r="L18" s="486">
        <v>298</v>
      </c>
      <c r="M18" s="486">
        <v>195</v>
      </c>
      <c r="N18" s="486">
        <v>328</v>
      </c>
      <c r="O18" s="486">
        <v>72</v>
      </c>
      <c r="P18" s="486">
        <v>320</v>
      </c>
      <c r="Q18" s="486">
        <v>0</v>
      </c>
      <c r="R18" s="486">
        <v>409</v>
      </c>
      <c r="S18" s="486">
        <v>131</v>
      </c>
      <c r="T18" s="486">
        <v>64</v>
      </c>
      <c r="U18" s="486">
        <v>197</v>
      </c>
      <c r="V18" s="486">
        <v>223</v>
      </c>
      <c r="W18" s="486">
        <v>165</v>
      </c>
      <c r="X18" s="486">
        <v>202</v>
      </c>
      <c r="Y18" s="486">
        <v>245</v>
      </c>
      <c r="Z18" s="486">
        <v>265</v>
      </c>
      <c r="AA18" s="486">
        <v>174</v>
      </c>
      <c r="AB18" s="486">
        <v>379</v>
      </c>
      <c r="AC18" s="486">
        <v>460</v>
      </c>
      <c r="AD18" s="486">
        <v>476</v>
      </c>
      <c r="AE18" s="486">
        <v>562</v>
      </c>
      <c r="AF18" s="486">
        <v>572</v>
      </c>
      <c r="AG18" s="486">
        <v>665</v>
      </c>
      <c r="AH18" s="486">
        <v>671</v>
      </c>
      <c r="AI18" s="485">
        <v>762</v>
      </c>
      <c r="AK18" s="484">
        <v>7</v>
      </c>
      <c r="AL18" s="483" t="s">
        <v>521</v>
      </c>
      <c r="AM18" s="475"/>
      <c r="AN18" s="482" t="s">
        <v>11</v>
      </c>
      <c r="AO18" s="481">
        <v>7</v>
      </c>
    </row>
    <row r="19" spans="2:41" x14ac:dyDescent="0.25">
      <c r="I19" s="468">
        <v>8</v>
      </c>
      <c r="J19" s="487" t="s">
        <v>549</v>
      </c>
      <c r="K19" s="486">
        <v>258</v>
      </c>
      <c r="L19" s="486">
        <v>203</v>
      </c>
      <c r="M19" s="486">
        <v>364</v>
      </c>
      <c r="N19" s="486">
        <v>143</v>
      </c>
      <c r="O19" s="486">
        <v>337</v>
      </c>
      <c r="P19" s="486">
        <v>189</v>
      </c>
      <c r="Q19" s="486">
        <v>409</v>
      </c>
      <c r="R19" s="486">
        <v>0</v>
      </c>
      <c r="S19" s="486">
        <v>517</v>
      </c>
      <c r="T19" s="486">
        <v>473</v>
      </c>
      <c r="U19" s="486">
        <v>570</v>
      </c>
      <c r="V19" s="486">
        <v>593</v>
      </c>
      <c r="W19" s="486">
        <v>574</v>
      </c>
      <c r="X19" s="486">
        <v>611</v>
      </c>
      <c r="Y19" s="486">
        <v>654</v>
      </c>
      <c r="Z19" s="486">
        <v>674</v>
      </c>
      <c r="AA19" s="486">
        <v>683</v>
      </c>
      <c r="AB19" s="486">
        <v>788</v>
      </c>
      <c r="AC19" s="486">
        <v>869</v>
      </c>
      <c r="AD19" s="486">
        <v>882</v>
      </c>
      <c r="AE19" s="486">
        <v>971</v>
      </c>
      <c r="AF19" s="486">
        <v>981</v>
      </c>
      <c r="AG19" s="486">
        <v>1074</v>
      </c>
      <c r="AH19" s="486">
        <v>1080</v>
      </c>
      <c r="AI19" s="485">
        <v>1117</v>
      </c>
      <c r="AK19" s="484">
        <v>8</v>
      </c>
      <c r="AL19" s="483" t="s">
        <v>549</v>
      </c>
      <c r="AM19" s="475"/>
      <c r="AN19" s="482" t="s">
        <v>541</v>
      </c>
      <c r="AO19" s="481">
        <v>25</v>
      </c>
    </row>
    <row r="20" spans="2:41" x14ac:dyDescent="0.25">
      <c r="I20" s="468">
        <v>9</v>
      </c>
      <c r="J20" s="487" t="s">
        <v>519</v>
      </c>
      <c r="K20" s="486">
        <v>259</v>
      </c>
      <c r="L20" s="486">
        <v>355</v>
      </c>
      <c r="M20" s="486">
        <v>153</v>
      </c>
      <c r="N20" s="486">
        <v>385</v>
      </c>
      <c r="O20" s="486">
        <v>203</v>
      </c>
      <c r="P20" s="486">
        <v>428</v>
      </c>
      <c r="Q20" s="486">
        <v>131</v>
      </c>
      <c r="R20" s="486">
        <v>517</v>
      </c>
      <c r="S20" s="486">
        <v>0</v>
      </c>
      <c r="T20" s="486">
        <v>495</v>
      </c>
      <c r="U20" s="486">
        <v>127</v>
      </c>
      <c r="V20" s="486">
        <v>131</v>
      </c>
      <c r="W20" s="486">
        <v>246</v>
      </c>
      <c r="X20" s="486">
        <v>174</v>
      </c>
      <c r="Y20" s="486">
        <v>197</v>
      </c>
      <c r="Z20" s="486">
        <v>262</v>
      </c>
      <c r="AA20" s="486">
        <v>355</v>
      </c>
      <c r="AB20" s="486">
        <v>375</v>
      </c>
      <c r="AC20" s="486">
        <v>437</v>
      </c>
      <c r="AD20" s="486">
        <v>523</v>
      </c>
      <c r="AE20" s="486">
        <v>560</v>
      </c>
      <c r="AF20" s="486">
        <v>598</v>
      </c>
      <c r="AG20" s="486">
        <v>671</v>
      </c>
      <c r="AH20" s="486">
        <v>695</v>
      </c>
      <c r="AI20" s="485">
        <v>768</v>
      </c>
      <c r="AK20" s="484">
        <v>9</v>
      </c>
      <c r="AL20" s="483" t="s">
        <v>519</v>
      </c>
      <c r="AM20" s="475"/>
      <c r="AN20" s="482" t="s">
        <v>548</v>
      </c>
      <c r="AO20" s="481">
        <v>20</v>
      </c>
    </row>
    <row r="21" spans="2:41" x14ac:dyDescent="0.25">
      <c r="I21" s="468">
        <v>10</v>
      </c>
      <c r="J21" s="487" t="s">
        <v>525</v>
      </c>
      <c r="K21" s="486">
        <v>266</v>
      </c>
      <c r="L21" s="486">
        <v>362</v>
      </c>
      <c r="M21" s="486">
        <v>257</v>
      </c>
      <c r="N21" s="486">
        <v>392</v>
      </c>
      <c r="O21" s="486">
        <v>136</v>
      </c>
      <c r="P21" s="486">
        <v>384</v>
      </c>
      <c r="Q21" s="486">
        <v>64</v>
      </c>
      <c r="R21" s="486">
        <v>473</v>
      </c>
      <c r="S21" s="486">
        <v>495</v>
      </c>
      <c r="T21" s="486">
        <v>0</v>
      </c>
      <c r="U21" s="486">
        <v>134</v>
      </c>
      <c r="V21" s="486">
        <v>170</v>
      </c>
      <c r="W21" s="486">
        <v>101</v>
      </c>
      <c r="X21" s="486">
        <v>138</v>
      </c>
      <c r="Y21" s="486">
        <v>181</v>
      </c>
      <c r="Z21" s="486">
        <v>201</v>
      </c>
      <c r="AA21" s="486">
        <v>210</v>
      </c>
      <c r="AB21" s="486">
        <v>315</v>
      </c>
      <c r="AC21" s="486">
        <v>378</v>
      </c>
      <c r="AD21" s="486">
        <v>409</v>
      </c>
      <c r="AE21" s="486">
        <v>499</v>
      </c>
      <c r="AF21" s="486">
        <v>508</v>
      </c>
      <c r="AG21" s="486">
        <v>601</v>
      </c>
      <c r="AH21" s="486">
        <v>607</v>
      </c>
      <c r="AI21" s="485">
        <v>698</v>
      </c>
      <c r="AK21" s="484">
        <v>10</v>
      </c>
      <c r="AL21" s="483" t="s">
        <v>525</v>
      </c>
      <c r="AM21" s="475"/>
      <c r="AN21" s="482" t="s">
        <v>550</v>
      </c>
      <c r="AO21" s="481">
        <v>19</v>
      </c>
    </row>
    <row r="22" spans="2:41" x14ac:dyDescent="0.25">
      <c r="I22" s="468">
        <v>11</v>
      </c>
      <c r="J22" s="487" t="s">
        <v>540</v>
      </c>
      <c r="K22" s="486">
        <v>339</v>
      </c>
      <c r="L22" s="486">
        <v>435</v>
      </c>
      <c r="M22" s="486">
        <v>233</v>
      </c>
      <c r="N22" s="486">
        <v>465</v>
      </c>
      <c r="O22" s="486">
        <v>233</v>
      </c>
      <c r="P22" s="486">
        <v>481</v>
      </c>
      <c r="Q22" s="486">
        <v>197</v>
      </c>
      <c r="R22" s="486">
        <v>570</v>
      </c>
      <c r="S22" s="486">
        <v>127</v>
      </c>
      <c r="T22" s="486">
        <v>134</v>
      </c>
      <c r="U22" s="486">
        <v>0</v>
      </c>
      <c r="V22" s="486">
        <v>54</v>
      </c>
      <c r="W22" s="486">
        <v>119</v>
      </c>
      <c r="X22" s="486">
        <v>64</v>
      </c>
      <c r="Y22" s="486">
        <v>107</v>
      </c>
      <c r="Z22" s="486">
        <v>151</v>
      </c>
      <c r="AA22" s="486">
        <v>228</v>
      </c>
      <c r="AB22" s="486">
        <v>265</v>
      </c>
      <c r="AC22" s="486">
        <v>326</v>
      </c>
      <c r="AD22" s="486">
        <v>434</v>
      </c>
      <c r="AE22" s="486">
        <v>449</v>
      </c>
      <c r="AF22" s="486">
        <v>487</v>
      </c>
      <c r="AG22" s="486">
        <v>560</v>
      </c>
      <c r="AH22" s="486">
        <v>565</v>
      </c>
      <c r="AI22" s="485">
        <v>678</v>
      </c>
      <c r="AK22" s="484">
        <v>11</v>
      </c>
      <c r="AL22" s="483" t="s">
        <v>540</v>
      </c>
      <c r="AM22" s="475"/>
      <c r="AN22" s="482" t="s">
        <v>553</v>
      </c>
      <c r="AO22" s="481">
        <v>15</v>
      </c>
    </row>
    <row r="23" spans="2:41" x14ac:dyDescent="0.25">
      <c r="I23" s="468">
        <v>12</v>
      </c>
      <c r="J23" s="487" t="s">
        <v>552</v>
      </c>
      <c r="K23" s="486">
        <v>362</v>
      </c>
      <c r="L23" s="486">
        <v>458</v>
      </c>
      <c r="M23" s="486">
        <v>256</v>
      </c>
      <c r="N23" s="486">
        <v>488</v>
      </c>
      <c r="O23" s="486">
        <v>256</v>
      </c>
      <c r="P23" s="486">
        <v>504</v>
      </c>
      <c r="Q23" s="486">
        <v>223</v>
      </c>
      <c r="R23" s="486">
        <v>593</v>
      </c>
      <c r="S23" s="486">
        <v>131</v>
      </c>
      <c r="T23" s="486">
        <v>170</v>
      </c>
      <c r="U23" s="486">
        <v>54</v>
      </c>
      <c r="V23" s="486">
        <v>0</v>
      </c>
      <c r="W23" s="486">
        <v>119</v>
      </c>
      <c r="X23" s="486">
        <v>44</v>
      </c>
      <c r="Y23" s="486">
        <v>66</v>
      </c>
      <c r="Z23" s="486">
        <v>131</v>
      </c>
      <c r="AA23" s="486">
        <v>228</v>
      </c>
      <c r="AB23" s="486">
        <v>245</v>
      </c>
      <c r="AC23" s="486">
        <v>306</v>
      </c>
      <c r="AD23" s="486">
        <v>393</v>
      </c>
      <c r="AE23" s="486">
        <v>429</v>
      </c>
      <c r="AF23" s="486">
        <v>445</v>
      </c>
      <c r="AG23" s="486">
        <v>540</v>
      </c>
      <c r="AH23" s="486">
        <v>545</v>
      </c>
      <c r="AI23" s="485">
        <v>637</v>
      </c>
      <c r="AK23" s="484">
        <v>12</v>
      </c>
      <c r="AL23" s="483" t="s">
        <v>552</v>
      </c>
      <c r="AM23" s="475"/>
      <c r="AN23" s="482" t="s">
        <v>545</v>
      </c>
      <c r="AO23" s="481">
        <v>22</v>
      </c>
    </row>
    <row r="24" spans="2:41" x14ac:dyDescent="0.25">
      <c r="I24" s="468">
        <v>13</v>
      </c>
      <c r="J24" s="487" t="s">
        <v>334</v>
      </c>
      <c r="K24" s="486">
        <v>367</v>
      </c>
      <c r="L24" s="486">
        <v>463</v>
      </c>
      <c r="M24" s="486">
        <v>358</v>
      </c>
      <c r="N24" s="486">
        <v>493</v>
      </c>
      <c r="O24" s="486">
        <v>237</v>
      </c>
      <c r="P24" s="486">
        <v>485</v>
      </c>
      <c r="Q24" s="486">
        <v>165</v>
      </c>
      <c r="R24" s="486">
        <v>574</v>
      </c>
      <c r="S24" s="486">
        <v>246</v>
      </c>
      <c r="T24" s="486">
        <v>101</v>
      </c>
      <c r="U24" s="486">
        <v>119</v>
      </c>
      <c r="V24" s="486">
        <v>119</v>
      </c>
      <c r="W24" s="486">
        <v>0</v>
      </c>
      <c r="X24" s="486">
        <v>75</v>
      </c>
      <c r="Y24" s="486">
        <v>118</v>
      </c>
      <c r="Z24" s="486">
        <v>100</v>
      </c>
      <c r="AA24" s="486">
        <v>109</v>
      </c>
      <c r="AB24" s="486">
        <v>214</v>
      </c>
      <c r="AC24" s="486">
        <v>295</v>
      </c>
      <c r="AD24" s="486">
        <v>308</v>
      </c>
      <c r="AE24" s="486">
        <v>397</v>
      </c>
      <c r="AF24" s="486">
        <v>408</v>
      </c>
      <c r="AG24" s="486">
        <v>500</v>
      </c>
      <c r="AH24" s="486">
        <v>506</v>
      </c>
      <c r="AI24" s="485">
        <v>597</v>
      </c>
      <c r="AK24" s="484">
        <v>13</v>
      </c>
      <c r="AL24" s="483" t="s">
        <v>334</v>
      </c>
      <c r="AM24" s="475"/>
      <c r="AN24" s="482" t="s">
        <v>525</v>
      </c>
      <c r="AO24" s="481">
        <v>11</v>
      </c>
    </row>
    <row r="25" spans="2:41" x14ac:dyDescent="0.25">
      <c r="I25" s="468">
        <v>14</v>
      </c>
      <c r="J25" s="487" t="s">
        <v>553</v>
      </c>
      <c r="K25" s="486">
        <v>403</v>
      </c>
      <c r="L25" s="486">
        <v>500</v>
      </c>
      <c r="M25" s="486">
        <v>297</v>
      </c>
      <c r="N25" s="486">
        <v>530</v>
      </c>
      <c r="O25" s="486">
        <v>274</v>
      </c>
      <c r="P25" s="486">
        <v>522</v>
      </c>
      <c r="Q25" s="486">
        <v>202</v>
      </c>
      <c r="R25" s="486">
        <v>611</v>
      </c>
      <c r="S25" s="486">
        <v>174</v>
      </c>
      <c r="T25" s="486">
        <v>138</v>
      </c>
      <c r="U25" s="486">
        <v>64</v>
      </c>
      <c r="V25" s="486">
        <v>44</v>
      </c>
      <c r="W25" s="486">
        <v>75</v>
      </c>
      <c r="X25" s="486">
        <v>0</v>
      </c>
      <c r="Y25" s="486">
        <v>432</v>
      </c>
      <c r="Z25" s="486">
        <v>108</v>
      </c>
      <c r="AA25" s="486">
        <v>184</v>
      </c>
      <c r="AB25" s="486">
        <v>221</v>
      </c>
      <c r="AC25" s="486">
        <v>83</v>
      </c>
      <c r="AD25" s="486">
        <v>370</v>
      </c>
      <c r="AE25" s="486">
        <v>406</v>
      </c>
      <c r="AF25" s="486">
        <v>443</v>
      </c>
      <c r="AG25" s="486">
        <v>517</v>
      </c>
      <c r="AH25" s="486">
        <v>522</v>
      </c>
      <c r="AI25" s="485">
        <v>633</v>
      </c>
      <c r="AK25" s="484">
        <v>14</v>
      </c>
      <c r="AL25" s="483" t="s">
        <v>553</v>
      </c>
      <c r="AM25" s="475"/>
      <c r="AN25" s="482" t="s">
        <v>544</v>
      </c>
      <c r="AO25" s="481">
        <v>23</v>
      </c>
    </row>
    <row r="26" spans="2:41" x14ac:dyDescent="0.25">
      <c r="I26" s="468">
        <v>15</v>
      </c>
      <c r="J26" s="487" t="s">
        <v>524</v>
      </c>
      <c r="K26" s="486">
        <v>428</v>
      </c>
      <c r="L26" s="486">
        <v>524</v>
      </c>
      <c r="M26" s="486">
        <v>322</v>
      </c>
      <c r="N26" s="486">
        <v>554</v>
      </c>
      <c r="O26" s="486">
        <v>317</v>
      </c>
      <c r="P26" s="486">
        <v>565</v>
      </c>
      <c r="Q26" s="486">
        <v>245</v>
      </c>
      <c r="R26" s="486">
        <v>654</v>
      </c>
      <c r="S26" s="486">
        <v>197</v>
      </c>
      <c r="T26" s="486">
        <v>181</v>
      </c>
      <c r="U26" s="486">
        <v>107</v>
      </c>
      <c r="V26" s="486">
        <v>66</v>
      </c>
      <c r="W26" s="486">
        <v>118</v>
      </c>
      <c r="X26" s="486">
        <v>432</v>
      </c>
      <c r="Y26" s="486">
        <v>0</v>
      </c>
      <c r="Z26" s="486">
        <v>65</v>
      </c>
      <c r="AA26" s="486">
        <v>212</v>
      </c>
      <c r="AB26" s="486">
        <v>179</v>
      </c>
      <c r="AC26" s="486">
        <v>240</v>
      </c>
      <c r="AD26" s="486">
        <v>427</v>
      </c>
      <c r="AE26" s="486">
        <v>363</v>
      </c>
      <c r="AF26" s="486">
        <v>381</v>
      </c>
      <c r="AG26" s="486">
        <v>474</v>
      </c>
      <c r="AH26" s="486">
        <v>479</v>
      </c>
      <c r="AI26" s="485">
        <v>571</v>
      </c>
      <c r="AK26" s="484">
        <v>15</v>
      </c>
      <c r="AL26" s="483" t="s">
        <v>524</v>
      </c>
      <c r="AM26" s="475"/>
      <c r="AN26" s="482" t="s">
        <v>552</v>
      </c>
      <c r="AO26" s="481">
        <v>13</v>
      </c>
    </row>
    <row r="27" spans="2:41" x14ac:dyDescent="0.25">
      <c r="I27" s="468">
        <v>16</v>
      </c>
      <c r="J27" s="487" t="s">
        <v>547</v>
      </c>
      <c r="K27" s="486">
        <v>467</v>
      </c>
      <c r="L27" s="486">
        <v>563</v>
      </c>
      <c r="M27" s="486">
        <v>387</v>
      </c>
      <c r="N27" s="486">
        <v>593</v>
      </c>
      <c r="O27" s="486">
        <v>337</v>
      </c>
      <c r="P27" s="486">
        <v>585</v>
      </c>
      <c r="Q27" s="486">
        <v>265</v>
      </c>
      <c r="R27" s="486">
        <v>674</v>
      </c>
      <c r="S27" s="486">
        <v>262</v>
      </c>
      <c r="T27" s="486">
        <v>201</v>
      </c>
      <c r="U27" s="486">
        <v>151</v>
      </c>
      <c r="V27" s="486">
        <v>131</v>
      </c>
      <c r="W27" s="486">
        <v>100</v>
      </c>
      <c r="X27" s="486">
        <v>108</v>
      </c>
      <c r="Y27" s="486">
        <v>65</v>
      </c>
      <c r="Z27" s="486">
        <v>0</v>
      </c>
      <c r="AA27" s="486">
        <v>147</v>
      </c>
      <c r="AB27" s="486">
        <v>114</v>
      </c>
      <c r="AC27" s="486">
        <v>175</v>
      </c>
      <c r="AD27" s="486">
        <v>282</v>
      </c>
      <c r="AE27" s="486">
        <v>298</v>
      </c>
      <c r="AF27" s="486">
        <v>316</v>
      </c>
      <c r="AG27" s="486">
        <v>409</v>
      </c>
      <c r="AH27" s="486">
        <v>414</v>
      </c>
      <c r="AI27" s="485">
        <v>506</v>
      </c>
      <c r="AK27" s="484">
        <v>16</v>
      </c>
      <c r="AL27" s="483" t="s">
        <v>547</v>
      </c>
      <c r="AM27" s="475"/>
      <c r="AN27" s="482" t="s">
        <v>551</v>
      </c>
      <c r="AO27" s="481">
        <v>18</v>
      </c>
    </row>
    <row r="28" spans="2:41" x14ac:dyDescent="0.25">
      <c r="I28" s="468">
        <v>17</v>
      </c>
      <c r="J28" s="487" t="s">
        <v>551</v>
      </c>
      <c r="K28" s="486">
        <v>476</v>
      </c>
      <c r="L28" s="486">
        <v>572</v>
      </c>
      <c r="M28" s="486">
        <v>467</v>
      </c>
      <c r="N28" s="486">
        <v>602</v>
      </c>
      <c r="O28" s="486">
        <v>346</v>
      </c>
      <c r="P28" s="486">
        <v>594</v>
      </c>
      <c r="Q28" s="486">
        <v>274</v>
      </c>
      <c r="R28" s="486">
        <v>683</v>
      </c>
      <c r="S28" s="486">
        <v>355</v>
      </c>
      <c r="T28" s="486">
        <v>210</v>
      </c>
      <c r="U28" s="486">
        <v>228</v>
      </c>
      <c r="V28" s="486">
        <v>228</v>
      </c>
      <c r="W28" s="486">
        <v>109</v>
      </c>
      <c r="X28" s="486">
        <v>184</v>
      </c>
      <c r="Y28" s="486">
        <v>212</v>
      </c>
      <c r="Z28" s="486">
        <v>147</v>
      </c>
      <c r="AA28" s="486">
        <v>0</v>
      </c>
      <c r="AB28" s="486">
        <v>145</v>
      </c>
      <c r="AC28" s="486">
        <v>206</v>
      </c>
      <c r="AD28" s="486">
        <v>201</v>
      </c>
      <c r="AE28" s="486">
        <v>275</v>
      </c>
      <c r="AF28" s="486">
        <v>300</v>
      </c>
      <c r="AG28" s="486">
        <v>393</v>
      </c>
      <c r="AH28" s="486">
        <v>399</v>
      </c>
      <c r="AI28" s="485">
        <v>490</v>
      </c>
      <c r="AK28" s="484">
        <v>17</v>
      </c>
      <c r="AL28" s="483" t="s">
        <v>551</v>
      </c>
      <c r="AM28" s="475"/>
      <c r="AN28" s="482" t="s">
        <v>334</v>
      </c>
      <c r="AO28" s="481">
        <v>14</v>
      </c>
    </row>
    <row r="29" spans="2:41" x14ac:dyDescent="0.25">
      <c r="I29" s="468">
        <v>18</v>
      </c>
      <c r="J29" s="487" t="s">
        <v>550</v>
      </c>
      <c r="K29" s="486">
        <v>581</v>
      </c>
      <c r="L29" s="486">
        <v>677</v>
      </c>
      <c r="M29" s="486">
        <v>501</v>
      </c>
      <c r="N29" s="486">
        <v>707</v>
      </c>
      <c r="O29" s="486">
        <v>451</v>
      </c>
      <c r="P29" s="486">
        <v>699</v>
      </c>
      <c r="Q29" s="486">
        <v>379</v>
      </c>
      <c r="R29" s="486">
        <v>788</v>
      </c>
      <c r="S29" s="486">
        <v>375</v>
      </c>
      <c r="T29" s="486">
        <v>315</v>
      </c>
      <c r="U29" s="486">
        <v>265</v>
      </c>
      <c r="V29" s="486">
        <v>245</v>
      </c>
      <c r="W29" s="486">
        <v>214</v>
      </c>
      <c r="X29" s="486">
        <v>221</v>
      </c>
      <c r="Y29" s="486">
        <v>179</v>
      </c>
      <c r="Z29" s="486">
        <v>114</v>
      </c>
      <c r="AA29" s="486">
        <v>145</v>
      </c>
      <c r="AB29" s="486">
        <v>0</v>
      </c>
      <c r="AC29" s="486">
        <v>81</v>
      </c>
      <c r="AD29" s="486">
        <v>169</v>
      </c>
      <c r="AE29" s="486">
        <v>184</v>
      </c>
      <c r="AF29" s="486">
        <v>222</v>
      </c>
      <c r="AG29" s="486">
        <v>315</v>
      </c>
      <c r="AH29" s="486">
        <v>320</v>
      </c>
      <c r="AI29" s="485">
        <v>412</v>
      </c>
      <c r="AK29" s="484">
        <v>18</v>
      </c>
      <c r="AL29" s="483" t="s">
        <v>550</v>
      </c>
      <c r="AM29" s="475"/>
      <c r="AN29" s="482" t="s">
        <v>549</v>
      </c>
      <c r="AO29" s="481">
        <v>9</v>
      </c>
    </row>
    <row r="30" spans="2:41" x14ac:dyDescent="0.25">
      <c r="I30" s="468">
        <v>19</v>
      </c>
      <c r="J30" s="487" t="s">
        <v>548</v>
      </c>
      <c r="K30" s="486">
        <v>662</v>
      </c>
      <c r="L30" s="486">
        <v>758</v>
      </c>
      <c r="M30" s="486">
        <v>562</v>
      </c>
      <c r="N30" s="486">
        <v>788</v>
      </c>
      <c r="O30" s="486">
        <v>532</v>
      </c>
      <c r="P30" s="486">
        <v>780</v>
      </c>
      <c r="Q30" s="486">
        <v>460</v>
      </c>
      <c r="R30" s="486">
        <v>869</v>
      </c>
      <c r="S30" s="486">
        <v>437</v>
      </c>
      <c r="T30" s="486">
        <v>378</v>
      </c>
      <c r="U30" s="486">
        <v>326</v>
      </c>
      <c r="V30" s="486">
        <v>306</v>
      </c>
      <c r="W30" s="486">
        <v>295</v>
      </c>
      <c r="X30" s="486">
        <v>83</v>
      </c>
      <c r="Y30" s="486">
        <v>240</v>
      </c>
      <c r="Z30" s="486">
        <v>175</v>
      </c>
      <c r="AA30" s="486">
        <v>206</v>
      </c>
      <c r="AB30" s="486">
        <v>81</v>
      </c>
      <c r="AC30" s="486">
        <v>0</v>
      </c>
      <c r="AD30" s="486">
        <v>124</v>
      </c>
      <c r="AE30" s="486">
        <v>103</v>
      </c>
      <c r="AF30" s="486">
        <v>177</v>
      </c>
      <c r="AG30" s="486">
        <v>270</v>
      </c>
      <c r="AH30" s="486">
        <v>275</v>
      </c>
      <c r="AI30" s="485">
        <v>367</v>
      </c>
      <c r="AK30" s="484">
        <v>19</v>
      </c>
      <c r="AL30" s="483" t="s">
        <v>548</v>
      </c>
      <c r="AM30" s="475"/>
      <c r="AN30" s="482" t="s">
        <v>547</v>
      </c>
      <c r="AO30" s="481">
        <v>17</v>
      </c>
    </row>
    <row r="31" spans="2:41" x14ac:dyDescent="0.25">
      <c r="I31" s="468">
        <v>20</v>
      </c>
      <c r="J31" s="487" t="s">
        <v>8</v>
      </c>
      <c r="K31" s="486">
        <v>675</v>
      </c>
      <c r="L31" s="486">
        <v>771</v>
      </c>
      <c r="M31" s="486">
        <v>849</v>
      </c>
      <c r="N31" s="486">
        <v>801</v>
      </c>
      <c r="O31" s="486">
        <v>545</v>
      </c>
      <c r="P31" s="486">
        <v>793</v>
      </c>
      <c r="Q31" s="486">
        <v>473</v>
      </c>
      <c r="R31" s="486">
        <v>882</v>
      </c>
      <c r="S31" s="486">
        <v>523</v>
      </c>
      <c r="T31" s="486">
        <v>409</v>
      </c>
      <c r="U31" s="486">
        <v>434</v>
      </c>
      <c r="V31" s="486">
        <v>393</v>
      </c>
      <c r="W31" s="486">
        <v>308</v>
      </c>
      <c r="X31" s="486">
        <v>370</v>
      </c>
      <c r="Y31" s="486">
        <v>427</v>
      </c>
      <c r="Z31" s="486">
        <v>282</v>
      </c>
      <c r="AA31" s="486">
        <v>201</v>
      </c>
      <c r="AB31" s="486">
        <v>169</v>
      </c>
      <c r="AC31" s="486">
        <v>124</v>
      </c>
      <c r="AD31" s="486">
        <v>0</v>
      </c>
      <c r="AE31" s="486">
        <v>89</v>
      </c>
      <c r="AF31" s="486">
        <v>99</v>
      </c>
      <c r="AG31" s="486">
        <v>192</v>
      </c>
      <c r="AH31" s="486">
        <v>198</v>
      </c>
      <c r="AI31" s="485">
        <v>289</v>
      </c>
      <c r="AK31" s="484">
        <v>20</v>
      </c>
      <c r="AL31" s="483" t="s">
        <v>8</v>
      </c>
      <c r="AM31" s="475"/>
      <c r="AN31" s="482" t="s">
        <v>546</v>
      </c>
      <c r="AO31" s="481">
        <v>3</v>
      </c>
    </row>
    <row r="32" spans="2:41" x14ac:dyDescent="0.25">
      <c r="I32" s="468">
        <v>21</v>
      </c>
      <c r="J32" s="487" t="s">
        <v>545</v>
      </c>
      <c r="K32" s="486">
        <v>764</v>
      </c>
      <c r="L32" s="486">
        <v>860</v>
      </c>
      <c r="M32" s="486">
        <v>682</v>
      </c>
      <c r="N32" s="486">
        <v>890</v>
      </c>
      <c r="O32" s="486">
        <v>634</v>
      </c>
      <c r="P32" s="486">
        <v>882</v>
      </c>
      <c r="Q32" s="486">
        <v>562</v>
      </c>
      <c r="R32" s="486">
        <v>971</v>
      </c>
      <c r="S32" s="486">
        <v>560</v>
      </c>
      <c r="T32" s="486">
        <v>499</v>
      </c>
      <c r="U32" s="486">
        <v>449</v>
      </c>
      <c r="V32" s="486">
        <v>429</v>
      </c>
      <c r="W32" s="486">
        <v>397</v>
      </c>
      <c r="X32" s="486">
        <v>406</v>
      </c>
      <c r="Y32" s="486">
        <v>363</v>
      </c>
      <c r="Z32" s="486">
        <v>298</v>
      </c>
      <c r="AA32" s="486">
        <v>275</v>
      </c>
      <c r="AB32" s="486">
        <v>184</v>
      </c>
      <c r="AC32" s="486">
        <v>103</v>
      </c>
      <c r="AD32" s="486">
        <v>89</v>
      </c>
      <c r="AE32" s="486">
        <v>0</v>
      </c>
      <c r="AF32" s="486">
        <v>91</v>
      </c>
      <c r="AG32" s="486">
        <v>184</v>
      </c>
      <c r="AH32" s="486">
        <v>185</v>
      </c>
      <c r="AI32" s="485">
        <v>281</v>
      </c>
      <c r="AK32" s="484">
        <v>21</v>
      </c>
      <c r="AL32" s="483" t="s">
        <v>545</v>
      </c>
      <c r="AM32" s="475"/>
      <c r="AN32" s="482" t="s">
        <v>8</v>
      </c>
      <c r="AO32" s="481">
        <v>21</v>
      </c>
    </row>
    <row r="33" spans="9:41" x14ac:dyDescent="0.25">
      <c r="I33" s="468">
        <v>22</v>
      </c>
      <c r="J33" s="487" t="s">
        <v>544</v>
      </c>
      <c r="K33" s="486">
        <v>774</v>
      </c>
      <c r="L33" s="486">
        <v>870</v>
      </c>
      <c r="M33" s="486">
        <v>702</v>
      </c>
      <c r="N33" s="486">
        <v>900</v>
      </c>
      <c r="O33" s="486">
        <v>644</v>
      </c>
      <c r="P33" s="486">
        <v>892</v>
      </c>
      <c r="Q33" s="486">
        <v>572</v>
      </c>
      <c r="R33" s="486">
        <v>981</v>
      </c>
      <c r="S33" s="486">
        <v>598</v>
      </c>
      <c r="T33" s="486">
        <v>508</v>
      </c>
      <c r="U33" s="486">
        <v>487</v>
      </c>
      <c r="V33" s="486">
        <v>445</v>
      </c>
      <c r="W33" s="486">
        <v>408</v>
      </c>
      <c r="X33" s="486">
        <v>443</v>
      </c>
      <c r="Y33" s="486">
        <v>381</v>
      </c>
      <c r="Z33" s="486">
        <v>316</v>
      </c>
      <c r="AA33" s="486">
        <v>300</v>
      </c>
      <c r="AB33" s="486">
        <v>222</v>
      </c>
      <c r="AC33" s="486">
        <v>177</v>
      </c>
      <c r="AD33" s="486">
        <v>99</v>
      </c>
      <c r="AE33" s="486">
        <v>91</v>
      </c>
      <c r="AF33" s="486">
        <v>0</v>
      </c>
      <c r="AG33" s="486">
        <v>93</v>
      </c>
      <c r="AH33" s="486">
        <v>99</v>
      </c>
      <c r="AI33" s="485">
        <v>190</v>
      </c>
      <c r="AK33" s="484">
        <v>22</v>
      </c>
      <c r="AL33" s="483" t="s">
        <v>544</v>
      </c>
      <c r="AM33" s="475"/>
      <c r="AN33" s="482" t="s">
        <v>543</v>
      </c>
      <c r="AO33" s="481">
        <v>4</v>
      </c>
    </row>
    <row r="34" spans="9:41" x14ac:dyDescent="0.25">
      <c r="I34" s="468">
        <v>23</v>
      </c>
      <c r="J34" s="487" t="s">
        <v>542</v>
      </c>
      <c r="K34" s="486">
        <v>869</v>
      </c>
      <c r="L34" s="486">
        <v>965</v>
      </c>
      <c r="M34" s="486">
        <v>796</v>
      </c>
      <c r="N34" s="486">
        <v>993</v>
      </c>
      <c r="O34" s="486">
        <v>739</v>
      </c>
      <c r="P34" s="486">
        <v>985</v>
      </c>
      <c r="Q34" s="486">
        <v>665</v>
      </c>
      <c r="R34" s="486">
        <v>1074</v>
      </c>
      <c r="S34" s="486">
        <v>671</v>
      </c>
      <c r="T34" s="486">
        <v>601</v>
      </c>
      <c r="U34" s="486">
        <v>560</v>
      </c>
      <c r="V34" s="486">
        <v>540</v>
      </c>
      <c r="W34" s="486">
        <v>500</v>
      </c>
      <c r="X34" s="486">
        <v>517</v>
      </c>
      <c r="Y34" s="486">
        <v>474</v>
      </c>
      <c r="Z34" s="486">
        <v>409</v>
      </c>
      <c r="AA34" s="486">
        <v>393</v>
      </c>
      <c r="AB34" s="486">
        <v>315</v>
      </c>
      <c r="AC34" s="486">
        <v>270</v>
      </c>
      <c r="AD34" s="486">
        <v>192</v>
      </c>
      <c r="AE34" s="486">
        <v>184</v>
      </c>
      <c r="AF34" s="486">
        <v>93</v>
      </c>
      <c r="AG34" s="486">
        <v>0</v>
      </c>
      <c r="AH34" s="486">
        <v>31</v>
      </c>
      <c r="AI34" s="485">
        <v>128</v>
      </c>
      <c r="AK34" s="484">
        <v>23</v>
      </c>
      <c r="AL34" s="483" t="s">
        <v>542</v>
      </c>
      <c r="AM34" s="475"/>
      <c r="AN34" s="482" t="s">
        <v>521</v>
      </c>
      <c r="AO34" s="481">
        <v>8</v>
      </c>
    </row>
    <row r="35" spans="9:41" x14ac:dyDescent="0.25">
      <c r="I35" s="468">
        <v>24</v>
      </c>
      <c r="J35" s="487" t="s">
        <v>541</v>
      </c>
      <c r="K35" s="486">
        <v>873</v>
      </c>
      <c r="L35" s="486">
        <v>969</v>
      </c>
      <c r="M35" s="486">
        <v>801</v>
      </c>
      <c r="N35" s="486">
        <v>999</v>
      </c>
      <c r="O35" s="486">
        <v>743</v>
      </c>
      <c r="P35" s="486">
        <v>991</v>
      </c>
      <c r="Q35" s="486">
        <v>671</v>
      </c>
      <c r="R35" s="486">
        <v>1080</v>
      </c>
      <c r="S35" s="486">
        <v>695</v>
      </c>
      <c r="T35" s="486">
        <v>607</v>
      </c>
      <c r="U35" s="486">
        <v>565</v>
      </c>
      <c r="V35" s="486">
        <v>545</v>
      </c>
      <c r="W35" s="486">
        <v>506</v>
      </c>
      <c r="X35" s="486">
        <v>522</v>
      </c>
      <c r="Y35" s="486">
        <v>479</v>
      </c>
      <c r="Z35" s="486">
        <v>414</v>
      </c>
      <c r="AA35" s="486">
        <v>399</v>
      </c>
      <c r="AB35" s="486">
        <v>320</v>
      </c>
      <c r="AC35" s="486">
        <v>275</v>
      </c>
      <c r="AD35" s="486">
        <v>198</v>
      </c>
      <c r="AE35" s="486">
        <v>185</v>
      </c>
      <c r="AF35" s="486">
        <v>99</v>
      </c>
      <c r="AG35" s="486">
        <v>31</v>
      </c>
      <c r="AH35" s="486">
        <v>0</v>
      </c>
      <c r="AI35" s="485">
        <v>104</v>
      </c>
      <c r="AK35" s="484">
        <v>24</v>
      </c>
      <c r="AL35" s="483" t="s">
        <v>541</v>
      </c>
      <c r="AM35" s="475"/>
      <c r="AN35" s="482" t="s">
        <v>540</v>
      </c>
      <c r="AO35" s="481">
        <v>12</v>
      </c>
    </row>
    <row r="36" spans="9:41" ht="15.75" thickBot="1" x14ac:dyDescent="0.3">
      <c r="I36" s="468">
        <v>25</v>
      </c>
      <c r="J36" s="480" t="s">
        <v>539</v>
      </c>
      <c r="K36" s="479">
        <v>964</v>
      </c>
      <c r="L36" s="479">
        <v>1060</v>
      </c>
      <c r="M36" s="479">
        <v>893</v>
      </c>
      <c r="N36" s="479">
        <v>1090</v>
      </c>
      <c r="O36" s="479">
        <v>834</v>
      </c>
      <c r="P36" s="479">
        <v>1082</v>
      </c>
      <c r="Q36" s="479">
        <v>762</v>
      </c>
      <c r="R36" s="479">
        <v>1117</v>
      </c>
      <c r="S36" s="479">
        <v>768</v>
      </c>
      <c r="T36" s="479">
        <v>698</v>
      </c>
      <c r="U36" s="479">
        <v>678</v>
      </c>
      <c r="V36" s="479">
        <v>637</v>
      </c>
      <c r="W36" s="479">
        <v>597</v>
      </c>
      <c r="X36" s="479">
        <v>633</v>
      </c>
      <c r="Y36" s="479">
        <v>571</v>
      </c>
      <c r="Z36" s="479">
        <v>506</v>
      </c>
      <c r="AA36" s="479">
        <v>490</v>
      </c>
      <c r="AB36" s="479">
        <v>412</v>
      </c>
      <c r="AC36" s="479">
        <v>367</v>
      </c>
      <c r="AD36" s="479">
        <v>289</v>
      </c>
      <c r="AE36" s="479">
        <v>281</v>
      </c>
      <c r="AF36" s="479">
        <v>190</v>
      </c>
      <c r="AG36" s="479">
        <v>128</v>
      </c>
      <c r="AH36" s="479">
        <v>104</v>
      </c>
      <c r="AI36" s="478">
        <v>0</v>
      </c>
      <c r="AK36" s="477">
        <v>25</v>
      </c>
      <c r="AL36" s="476" t="s">
        <v>539</v>
      </c>
      <c r="AM36" s="475"/>
      <c r="AN36" s="474" t="s">
        <v>524</v>
      </c>
      <c r="AO36" s="473">
        <v>16</v>
      </c>
    </row>
    <row r="37" spans="9:41" ht="6.75" customHeight="1" thickBot="1" x14ac:dyDescent="0.3"/>
    <row r="38" spans="9:41" ht="15.75" thickBot="1" x14ac:dyDescent="0.3">
      <c r="J38" s="472"/>
      <c r="K38" s="468" t="s">
        <v>538</v>
      </c>
      <c r="AK38" s="471"/>
      <c r="AL38" s="468" t="s">
        <v>537</v>
      </c>
      <c r="AN38" s="470" t="s">
        <v>536</v>
      </c>
      <c r="AO38" s="469"/>
    </row>
    <row r="39" spans="9:41" ht="19.5" customHeight="1" x14ac:dyDescent="0.25"/>
  </sheetData>
  <mergeCells count="28">
    <mergeCell ref="B6:D7"/>
    <mergeCell ref="K8:K11"/>
    <mergeCell ref="L8:L11"/>
    <mergeCell ref="M8:M11"/>
    <mergeCell ref="N8:N11"/>
    <mergeCell ref="C16:F17"/>
    <mergeCell ref="AB8:AB11"/>
    <mergeCell ref="AC8:AC11"/>
    <mergeCell ref="AD8:AD11"/>
    <mergeCell ref="AE8:AE11"/>
    <mergeCell ref="U8:U11"/>
    <mergeCell ref="O8:O11"/>
    <mergeCell ref="P8:P11"/>
    <mergeCell ref="Q8:Q11"/>
    <mergeCell ref="R8:R11"/>
    <mergeCell ref="S8:S11"/>
    <mergeCell ref="T8:T11"/>
    <mergeCell ref="AH8:AH11"/>
    <mergeCell ref="AI8:AI11"/>
    <mergeCell ref="C10:F10"/>
    <mergeCell ref="AF8:AF11"/>
    <mergeCell ref="AG8:AG11"/>
    <mergeCell ref="V8:V11"/>
    <mergeCell ref="W8:W11"/>
    <mergeCell ref="X8:X11"/>
    <mergeCell ref="Y8:Y11"/>
    <mergeCell ref="Z8:Z11"/>
    <mergeCell ref="AA8:AA11"/>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4449" r:id="rId3" name="Scroll Bar 1">
              <controlPr defaultSize="0" autoPict="0">
                <anchor moveWithCells="1">
                  <from>
                    <xdr:col>2</xdr:col>
                    <xdr:colOff>57150</xdr:colOff>
                    <xdr:row>2</xdr:row>
                    <xdr:rowOff>19050</xdr:rowOff>
                  </from>
                  <to>
                    <xdr:col>2</xdr:col>
                    <xdr:colOff>542925</xdr:colOff>
                    <xdr:row>2</xdr:row>
                    <xdr:rowOff>180975</xdr:rowOff>
                  </to>
                </anchor>
              </controlPr>
            </control>
          </mc:Choice>
        </mc:AlternateContent>
        <mc:AlternateContent xmlns:mc="http://schemas.openxmlformats.org/markup-compatibility/2006">
          <mc:Choice Requires="x14">
            <control shapeId="104450" r:id="rId4" name="Scroll Bar 2">
              <controlPr defaultSize="0" autoPict="0">
                <anchor moveWithCells="1">
                  <from>
                    <xdr:col>2</xdr:col>
                    <xdr:colOff>57150</xdr:colOff>
                    <xdr:row>3</xdr:row>
                    <xdr:rowOff>19050</xdr:rowOff>
                  </from>
                  <to>
                    <xdr:col>2</xdr:col>
                    <xdr:colOff>542925</xdr:colOff>
                    <xdr:row>3</xdr:row>
                    <xdr:rowOff>180975</xdr:rowOff>
                  </to>
                </anchor>
              </controlPr>
            </control>
          </mc:Choice>
        </mc:AlternateContent>
      </controls>
    </mc:Choice>
  </mc:AlternateConten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6"/>
  <sheetViews>
    <sheetView showGridLines="0" workbookViewId="0">
      <selection activeCell="B6" sqref="B6:D7"/>
    </sheetView>
  </sheetViews>
  <sheetFormatPr defaultRowHeight="15" x14ac:dyDescent="0.25"/>
  <cols>
    <col min="1" max="1" width="5.85546875" style="468" customWidth="1"/>
    <col min="2" max="2" width="10.5703125" style="468" customWidth="1"/>
    <col min="3" max="3" width="9.140625" style="468"/>
    <col min="4" max="4" width="13" style="468" customWidth="1"/>
    <col min="5" max="5" width="3.85546875" style="468" customWidth="1"/>
    <col min="6" max="6" width="9.42578125" style="468" customWidth="1"/>
    <col min="7" max="7" width="2.7109375" style="468" customWidth="1"/>
    <col min="8" max="8" width="7.140625" style="468" customWidth="1"/>
    <col min="9" max="9" width="40.85546875" style="468" customWidth="1"/>
    <col min="10" max="10" width="5.85546875" style="468" customWidth="1"/>
    <col min="11" max="16384" width="9.140625" style="468"/>
  </cols>
  <sheetData>
    <row r="1" spans="2:9" ht="19.5" customHeight="1" x14ac:dyDescent="0.25"/>
    <row r="2" spans="2:9" ht="18.75" x14ac:dyDescent="0.25">
      <c r="B2" s="512" t="s">
        <v>527</v>
      </c>
    </row>
    <row r="3" spans="2:9" ht="16.5" customHeight="1" x14ac:dyDescent="0.25">
      <c r="B3" s="511" t="s">
        <v>570</v>
      </c>
      <c r="C3" s="510"/>
      <c r="D3" s="490" t="str">
        <f>VLOOKUP(E3,KOTA2,2)</f>
        <v>Tasikmalaya</v>
      </c>
      <c r="E3" s="509">
        <v>3</v>
      </c>
      <c r="F3" s="508" t="s">
        <v>165</v>
      </c>
      <c r="H3" s="502" t="s">
        <v>566</v>
      </c>
    </row>
    <row r="4" spans="2:9" ht="16.5" customHeight="1" x14ac:dyDescent="0.25">
      <c r="B4" s="511"/>
      <c r="C4" s="510"/>
      <c r="D4" s="490" t="str">
        <f>VLOOKUP(E4,KOTA2,2)</f>
        <v>Tegal</v>
      </c>
      <c r="E4" s="509">
        <v>7</v>
      </c>
      <c r="F4" s="508" t="s">
        <v>165</v>
      </c>
      <c r="H4" s="501" t="s">
        <v>135</v>
      </c>
      <c r="I4" s="522" t="s">
        <v>565</v>
      </c>
    </row>
    <row r="5" spans="2:9" ht="16.5" customHeight="1" x14ac:dyDescent="0.25">
      <c r="B5" s="521" t="s">
        <v>568</v>
      </c>
      <c r="C5" s="520"/>
      <c r="D5" s="519"/>
      <c r="H5" s="488" t="s">
        <v>564</v>
      </c>
      <c r="I5" s="490" t="s">
        <v>572</v>
      </c>
    </row>
    <row r="6" spans="2:9" x14ac:dyDescent="0.25">
      <c r="B6" s="658" t="str">
        <f>"Jarak antar kota dari "&amp;D3&amp;" ke "&amp;D4&amp;" sejauh "&amp;TEXT(D5,"#.### ")&amp;"km"</f>
        <v>Jarak antar kota dari Tasikmalaya ke Tegal sejauh  km</v>
      </c>
      <c r="C6" s="659"/>
      <c r="D6" s="659"/>
      <c r="H6" s="488" t="s">
        <v>528</v>
      </c>
      <c r="I6" s="490" t="s">
        <v>561</v>
      </c>
    </row>
    <row r="7" spans="2:9" x14ac:dyDescent="0.25">
      <c r="B7" s="659"/>
      <c r="C7" s="659"/>
      <c r="D7" s="659"/>
      <c r="H7" s="488" t="s">
        <v>557</v>
      </c>
      <c r="I7" s="490" t="s">
        <v>571</v>
      </c>
    </row>
    <row r="8" spans="2:9" ht="19.5" customHeight="1" x14ac:dyDescent="0.25">
      <c r="B8" s="515"/>
      <c r="C8" s="518"/>
      <c r="D8" s="516"/>
      <c r="E8" s="516"/>
      <c r="F8" s="516"/>
    </row>
    <row r="9" spans="2:9" x14ac:dyDescent="0.25">
      <c r="B9" s="515"/>
      <c r="C9" s="517"/>
      <c r="D9" s="516"/>
      <c r="E9" s="516"/>
      <c r="F9" s="516"/>
    </row>
    <row r="10" spans="2:9" x14ac:dyDescent="0.25">
      <c r="B10" s="515"/>
      <c r="C10" s="514"/>
      <c r="D10" s="513"/>
      <c r="E10" s="513"/>
      <c r="F10" s="513"/>
    </row>
    <row r="11" spans="2:9" x14ac:dyDescent="0.25">
      <c r="B11" s="515"/>
      <c r="C11" s="514"/>
      <c r="D11" s="513"/>
      <c r="E11" s="513"/>
      <c r="F11" s="513"/>
    </row>
    <row r="36" spans="5:5" x14ac:dyDescent="0.25">
      <c r="E36" s="468">
        <v>3</v>
      </c>
    </row>
  </sheetData>
  <mergeCells count="1">
    <mergeCell ref="B6:D7"/>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5473" r:id="rId3" name="Scroll Bar 1">
              <controlPr defaultSize="0" autoPict="0">
                <anchor moveWithCells="1">
                  <from>
                    <xdr:col>2</xdr:col>
                    <xdr:colOff>57150</xdr:colOff>
                    <xdr:row>2</xdr:row>
                    <xdr:rowOff>19050</xdr:rowOff>
                  </from>
                  <to>
                    <xdr:col>2</xdr:col>
                    <xdr:colOff>542925</xdr:colOff>
                    <xdr:row>2</xdr:row>
                    <xdr:rowOff>180975</xdr:rowOff>
                  </to>
                </anchor>
              </controlPr>
            </control>
          </mc:Choice>
        </mc:AlternateContent>
        <mc:AlternateContent xmlns:mc="http://schemas.openxmlformats.org/markup-compatibility/2006">
          <mc:Choice Requires="x14">
            <control shapeId="105474" r:id="rId4" name="Scroll Bar 2">
              <controlPr defaultSize="0" autoPict="0">
                <anchor moveWithCells="1">
                  <from>
                    <xdr:col>2</xdr:col>
                    <xdr:colOff>57150</xdr:colOff>
                    <xdr:row>3</xdr:row>
                    <xdr:rowOff>19050</xdr:rowOff>
                  </from>
                  <to>
                    <xdr:col>2</xdr:col>
                    <xdr:colOff>542925</xdr:colOff>
                    <xdr:row>3</xdr:row>
                    <xdr:rowOff>180975</xdr:rowOff>
                  </to>
                </anchor>
              </controlPr>
            </control>
          </mc:Choice>
        </mc:AlternateContent>
      </controls>
    </mc:Choice>
  </mc:AlternateContent>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4"/>
  <sheetViews>
    <sheetView showGridLines="0" workbookViewId="0">
      <selection activeCell="G9" sqref="G9:I15"/>
    </sheetView>
  </sheetViews>
  <sheetFormatPr defaultRowHeight="15" x14ac:dyDescent="0.25"/>
  <cols>
    <col min="1" max="1" width="5.85546875" style="523" customWidth="1"/>
    <col min="2" max="2" width="5.7109375" style="523" customWidth="1"/>
    <col min="3" max="3" width="14.5703125" style="523" customWidth="1"/>
    <col min="4" max="4" width="13.28515625" style="523" customWidth="1"/>
    <col min="5" max="5" width="9.140625" style="523"/>
    <col min="6" max="6" width="11" style="523" customWidth="1"/>
    <col min="7" max="7" width="11.140625" style="523" customWidth="1"/>
    <col min="8" max="8" width="10.140625" style="523" customWidth="1"/>
    <col min="9" max="9" width="10.5703125" style="523" customWidth="1"/>
    <col min="10" max="10" width="5" style="523" customWidth="1"/>
    <col min="11" max="11" width="6.28515625" style="523" customWidth="1"/>
    <col min="12" max="12" width="39.140625" style="523" customWidth="1"/>
    <col min="13" max="13" width="5.85546875" style="523" customWidth="1"/>
    <col min="14" max="17" width="9.140625" style="523"/>
    <col min="18" max="18" width="10.42578125" style="523" customWidth="1"/>
    <col min="19" max="16384" width="9.140625" style="523"/>
  </cols>
  <sheetData>
    <row r="1" spans="2:21" ht="19.5" customHeight="1" x14ac:dyDescent="0.25"/>
    <row r="2" spans="2:21" ht="18.75" x14ac:dyDescent="0.25">
      <c r="B2" s="555" t="s">
        <v>594</v>
      </c>
    </row>
    <row r="3" spans="2:21" ht="16.5" customHeight="1" x14ac:dyDescent="0.25">
      <c r="B3" s="553" t="s">
        <v>593</v>
      </c>
      <c r="C3" s="552"/>
      <c r="D3" s="551">
        <v>4</v>
      </c>
      <c r="E3" s="523">
        <v>1</v>
      </c>
      <c r="F3" s="554" t="s">
        <v>165</v>
      </c>
      <c r="Q3" s="523">
        <v>1</v>
      </c>
      <c r="R3" s="523" t="s">
        <v>2</v>
      </c>
      <c r="T3" s="523" t="s">
        <v>120</v>
      </c>
      <c r="U3" s="523">
        <v>8</v>
      </c>
    </row>
    <row r="4" spans="2:21" ht="16.5" customHeight="1" x14ac:dyDescent="0.25">
      <c r="B4" s="553" t="s">
        <v>9</v>
      </c>
      <c r="C4" s="552"/>
      <c r="D4" s="551" t="str">
        <f>VLOOKUP(E3,Q3:R14,2)</f>
        <v>Januari</v>
      </c>
      <c r="Q4" s="523">
        <v>2</v>
      </c>
      <c r="R4" s="523" t="s">
        <v>3</v>
      </c>
      <c r="T4" s="523" t="s">
        <v>14</v>
      </c>
      <c r="U4" s="523">
        <v>4</v>
      </c>
    </row>
    <row r="5" spans="2:21" ht="16.5" customHeight="1" x14ac:dyDescent="0.25">
      <c r="B5" s="553" t="s">
        <v>592</v>
      </c>
      <c r="C5" s="552"/>
      <c r="D5" s="551">
        <v>2017</v>
      </c>
      <c r="Q5" s="523">
        <v>3</v>
      </c>
      <c r="R5" s="523" t="s">
        <v>4</v>
      </c>
      <c r="T5" s="523" t="s">
        <v>124</v>
      </c>
      <c r="U5" s="523">
        <v>12</v>
      </c>
    </row>
    <row r="6" spans="2:21" x14ac:dyDescent="0.25">
      <c r="Q6" s="523">
        <v>4</v>
      </c>
      <c r="R6" s="523" t="s">
        <v>14</v>
      </c>
      <c r="T6" s="523" t="s">
        <v>3</v>
      </c>
      <c r="U6" s="523">
        <v>2</v>
      </c>
    </row>
    <row r="7" spans="2:21" x14ac:dyDescent="0.25">
      <c r="B7" s="660" t="s">
        <v>51</v>
      </c>
      <c r="C7" s="661" t="s">
        <v>16</v>
      </c>
      <c r="D7" s="661" t="s">
        <v>67</v>
      </c>
      <c r="E7" s="662" t="s">
        <v>591</v>
      </c>
      <c r="F7" s="549" t="s">
        <v>585</v>
      </c>
      <c r="G7" s="549" t="s">
        <v>590</v>
      </c>
      <c r="H7" s="663" t="s">
        <v>589</v>
      </c>
      <c r="I7" s="664"/>
      <c r="K7" s="550" t="s">
        <v>588</v>
      </c>
      <c r="Q7" s="523">
        <v>5</v>
      </c>
      <c r="R7" s="523" t="s">
        <v>28</v>
      </c>
      <c r="T7" s="523" t="s">
        <v>2</v>
      </c>
      <c r="U7" s="523">
        <v>1</v>
      </c>
    </row>
    <row r="8" spans="2:21" x14ac:dyDescent="0.25">
      <c r="B8" s="660"/>
      <c r="C8" s="661"/>
      <c r="D8" s="661"/>
      <c r="E8" s="662"/>
      <c r="F8" s="549" t="s">
        <v>587</v>
      </c>
      <c r="G8" s="549" t="s">
        <v>586</v>
      </c>
      <c r="H8" s="549" t="s">
        <v>533</v>
      </c>
      <c r="I8" s="548" t="s">
        <v>585</v>
      </c>
      <c r="K8" s="547" t="s">
        <v>135</v>
      </c>
      <c r="L8" s="546" t="s">
        <v>584</v>
      </c>
      <c r="Q8" s="523">
        <v>6</v>
      </c>
      <c r="R8" s="523" t="s">
        <v>15</v>
      </c>
      <c r="T8" s="523" t="s">
        <v>119</v>
      </c>
      <c r="U8" s="523">
        <v>7</v>
      </c>
    </row>
    <row r="9" spans="2:21" x14ac:dyDescent="0.25">
      <c r="B9" s="545">
        <v>1</v>
      </c>
      <c r="C9" s="544">
        <f>DATE(D5,E3,D3)</f>
        <v>42739</v>
      </c>
      <c r="D9" s="543">
        <f t="shared" ref="D9:D23" si="0">C9</f>
        <v>42739</v>
      </c>
      <c r="E9" s="542">
        <v>1.5</v>
      </c>
      <c r="F9" s="541">
        <v>1.3020833333333334E-2</v>
      </c>
      <c r="G9" s="540"/>
      <c r="H9" s="539"/>
      <c r="I9" s="538"/>
      <c r="K9" s="534" t="s">
        <v>583</v>
      </c>
      <c r="L9" s="537" t="s">
        <v>582</v>
      </c>
      <c r="Q9" s="523">
        <v>7</v>
      </c>
      <c r="R9" s="523" t="s">
        <v>119</v>
      </c>
      <c r="T9" s="523" t="s">
        <v>15</v>
      </c>
      <c r="U9" s="523">
        <v>6</v>
      </c>
    </row>
    <row r="10" spans="2:21" x14ac:dyDescent="0.25">
      <c r="B10" s="530">
        <v>2</v>
      </c>
      <c r="C10" s="529">
        <f t="shared" ref="C10:C23" si="1">C9+1</f>
        <v>42740</v>
      </c>
      <c r="D10" s="528">
        <f t="shared" si="0"/>
        <v>42740</v>
      </c>
      <c r="E10" s="525">
        <v>1.5</v>
      </c>
      <c r="F10" s="527">
        <v>1.2268518518518519E-2</v>
      </c>
      <c r="G10" s="526"/>
      <c r="H10" s="536"/>
      <c r="I10" s="535"/>
      <c r="K10" s="534" t="s">
        <v>581</v>
      </c>
      <c r="L10" s="533" t="s">
        <v>580</v>
      </c>
      <c r="Q10" s="523">
        <v>8</v>
      </c>
      <c r="R10" s="523" t="s">
        <v>120</v>
      </c>
      <c r="T10" s="523" t="s">
        <v>4</v>
      </c>
      <c r="U10" s="523">
        <v>3</v>
      </c>
    </row>
    <row r="11" spans="2:21" x14ac:dyDescent="0.25">
      <c r="B11" s="530">
        <v>3</v>
      </c>
      <c r="C11" s="529">
        <f t="shared" si="1"/>
        <v>42741</v>
      </c>
      <c r="D11" s="528">
        <f t="shared" si="0"/>
        <v>42741</v>
      </c>
      <c r="E11" s="525">
        <v>2</v>
      </c>
      <c r="F11" s="527">
        <v>1.4930555555555556E-2</v>
      </c>
      <c r="G11" s="526"/>
      <c r="H11" s="525"/>
      <c r="I11" s="524"/>
      <c r="K11" s="534" t="s">
        <v>579</v>
      </c>
      <c r="L11" s="533" t="s">
        <v>578</v>
      </c>
      <c r="Q11" s="523">
        <v>9</v>
      </c>
      <c r="R11" s="523" t="s">
        <v>121</v>
      </c>
      <c r="T11" s="523" t="s">
        <v>28</v>
      </c>
      <c r="U11" s="523">
        <v>5</v>
      </c>
    </row>
    <row r="12" spans="2:21" x14ac:dyDescent="0.25">
      <c r="B12" s="530">
        <v>4</v>
      </c>
      <c r="C12" s="529">
        <f t="shared" si="1"/>
        <v>42742</v>
      </c>
      <c r="D12" s="528">
        <f t="shared" si="0"/>
        <v>42742</v>
      </c>
      <c r="E12" s="525">
        <v>1.5</v>
      </c>
      <c r="F12" s="527">
        <v>1.064814814814815E-2</v>
      </c>
      <c r="G12" s="526"/>
      <c r="H12" s="525"/>
      <c r="I12" s="524"/>
      <c r="K12" s="534" t="s">
        <v>577</v>
      </c>
      <c r="L12" s="533" t="s">
        <v>576</v>
      </c>
      <c r="Q12" s="523">
        <v>10</v>
      </c>
      <c r="R12" s="523" t="s">
        <v>122</v>
      </c>
      <c r="T12" s="523" t="s">
        <v>123</v>
      </c>
      <c r="U12" s="523">
        <v>11</v>
      </c>
    </row>
    <row r="13" spans="2:21" x14ac:dyDescent="0.25">
      <c r="B13" s="530">
        <v>5</v>
      </c>
      <c r="C13" s="529">
        <f t="shared" si="1"/>
        <v>42743</v>
      </c>
      <c r="D13" s="528">
        <f t="shared" si="0"/>
        <v>42743</v>
      </c>
      <c r="E13" s="525">
        <v>2.4</v>
      </c>
      <c r="F13" s="527">
        <v>1.741898148148148E-2</v>
      </c>
      <c r="G13" s="526"/>
      <c r="H13" s="525"/>
      <c r="I13" s="524"/>
      <c r="K13" s="534" t="s">
        <v>575</v>
      </c>
      <c r="L13" s="533" t="s">
        <v>574</v>
      </c>
      <c r="Q13" s="523">
        <v>11</v>
      </c>
      <c r="R13" s="523" t="s">
        <v>123</v>
      </c>
      <c r="T13" s="523" t="s">
        <v>122</v>
      </c>
      <c r="U13" s="523">
        <v>10</v>
      </c>
    </row>
    <row r="14" spans="2:21" x14ac:dyDescent="0.25">
      <c r="B14" s="530">
        <v>6</v>
      </c>
      <c r="C14" s="529">
        <f t="shared" si="1"/>
        <v>42744</v>
      </c>
      <c r="D14" s="528">
        <f t="shared" si="0"/>
        <v>42744</v>
      </c>
      <c r="E14" s="525">
        <v>3</v>
      </c>
      <c r="F14" s="527">
        <v>2.1597222222222223E-2</v>
      </c>
      <c r="G14" s="526"/>
      <c r="H14" s="525"/>
      <c r="I14" s="524"/>
      <c r="K14" s="534"/>
      <c r="L14" s="533" t="s">
        <v>573</v>
      </c>
      <c r="Q14" s="523">
        <v>12</v>
      </c>
      <c r="R14" s="523" t="s">
        <v>124</v>
      </c>
      <c r="T14" s="523" t="s">
        <v>121</v>
      </c>
      <c r="U14" s="523">
        <v>9</v>
      </c>
    </row>
    <row r="15" spans="2:21" x14ac:dyDescent="0.25">
      <c r="B15" s="530">
        <v>7</v>
      </c>
      <c r="C15" s="529">
        <f t="shared" si="1"/>
        <v>42745</v>
      </c>
      <c r="D15" s="528">
        <f t="shared" si="0"/>
        <v>42745</v>
      </c>
      <c r="E15" s="525">
        <v>3.8</v>
      </c>
      <c r="F15" s="527">
        <v>2.854166666666667E-2</v>
      </c>
      <c r="G15" s="526"/>
      <c r="H15" s="525"/>
      <c r="I15" s="524"/>
    </row>
    <row r="16" spans="2:21" x14ac:dyDescent="0.25">
      <c r="B16" s="530">
        <v>8</v>
      </c>
      <c r="C16" s="529">
        <f t="shared" si="1"/>
        <v>42746</v>
      </c>
      <c r="D16" s="528">
        <f t="shared" si="0"/>
        <v>42746</v>
      </c>
      <c r="E16" s="525">
        <v>5</v>
      </c>
      <c r="F16" s="527">
        <v>4.7916666666666663E-2</v>
      </c>
      <c r="G16" s="526">
        <f t="shared" ref="G16:G23" si="2">E16/(F16*24)</f>
        <v>4.3478260869565224</v>
      </c>
      <c r="H16" s="525">
        <f t="shared" ref="H16:H23" si="3">H15+E16</f>
        <v>5</v>
      </c>
      <c r="I16" s="524">
        <f t="shared" ref="I16:I23" si="4">I15+F16</f>
        <v>4.7916666666666663E-2</v>
      </c>
    </row>
    <row r="17" spans="2:9" x14ac:dyDescent="0.25">
      <c r="B17" s="530">
        <v>9</v>
      </c>
      <c r="C17" s="529">
        <f t="shared" si="1"/>
        <v>42747</v>
      </c>
      <c r="D17" s="528">
        <f t="shared" si="0"/>
        <v>42747</v>
      </c>
      <c r="E17" s="525">
        <v>4</v>
      </c>
      <c r="F17" s="527">
        <v>3.1365740740740743E-2</v>
      </c>
      <c r="G17" s="526">
        <f t="shared" si="2"/>
        <v>5.3136531365313653</v>
      </c>
      <c r="H17" s="525">
        <f t="shared" si="3"/>
        <v>9</v>
      </c>
      <c r="I17" s="524">
        <f t="shared" si="4"/>
        <v>7.9282407407407413E-2</v>
      </c>
    </row>
    <row r="18" spans="2:9" x14ac:dyDescent="0.25">
      <c r="B18" s="530">
        <v>10</v>
      </c>
      <c r="C18" s="529">
        <f t="shared" si="1"/>
        <v>42748</v>
      </c>
      <c r="D18" s="528">
        <f t="shared" si="0"/>
        <v>42748</v>
      </c>
      <c r="E18" s="525">
        <v>3</v>
      </c>
      <c r="F18" s="527">
        <v>2.0208333333333335E-2</v>
      </c>
      <c r="G18" s="526">
        <f t="shared" si="2"/>
        <v>6.1855670103092777</v>
      </c>
      <c r="H18" s="525">
        <f t="shared" si="3"/>
        <v>12</v>
      </c>
      <c r="I18" s="524">
        <f t="shared" si="4"/>
        <v>9.9490740740740741E-2</v>
      </c>
    </row>
    <row r="19" spans="2:9" x14ac:dyDescent="0.25">
      <c r="B19" s="530">
        <v>11</v>
      </c>
      <c r="C19" s="529">
        <f t="shared" si="1"/>
        <v>42749</v>
      </c>
      <c r="D19" s="528">
        <f t="shared" si="0"/>
        <v>42749</v>
      </c>
      <c r="E19" s="525">
        <v>5.5</v>
      </c>
      <c r="F19" s="527">
        <v>4.7569444444444442E-2</v>
      </c>
      <c r="G19" s="526">
        <f t="shared" si="2"/>
        <v>4.8175182481751824</v>
      </c>
      <c r="H19" s="525">
        <f t="shared" si="3"/>
        <v>17.5</v>
      </c>
      <c r="I19" s="524">
        <f t="shared" si="4"/>
        <v>0.14706018518518518</v>
      </c>
    </row>
    <row r="20" spans="2:9" x14ac:dyDescent="0.25">
      <c r="B20" s="532">
        <v>12</v>
      </c>
      <c r="C20" s="529">
        <f t="shared" si="1"/>
        <v>42750</v>
      </c>
      <c r="D20" s="528">
        <f t="shared" si="0"/>
        <v>42750</v>
      </c>
      <c r="E20" s="525">
        <v>6.5</v>
      </c>
      <c r="F20" s="527">
        <v>5.9375000000000004E-2</v>
      </c>
      <c r="G20" s="526">
        <f t="shared" si="2"/>
        <v>4.5614035087719298</v>
      </c>
      <c r="H20" s="525">
        <f t="shared" si="3"/>
        <v>24</v>
      </c>
      <c r="I20" s="531">
        <f t="shared" si="4"/>
        <v>0.20643518518518519</v>
      </c>
    </row>
    <row r="21" spans="2:9" x14ac:dyDescent="0.25">
      <c r="B21" s="530">
        <v>13</v>
      </c>
      <c r="C21" s="529">
        <f t="shared" si="1"/>
        <v>42751</v>
      </c>
      <c r="D21" s="528">
        <f t="shared" si="0"/>
        <v>42751</v>
      </c>
      <c r="E21" s="525">
        <v>5.7</v>
      </c>
      <c r="F21" s="527">
        <v>7.1180555555555497E-2</v>
      </c>
      <c r="G21" s="526">
        <f t="shared" si="2"/>
        <v>3.3365853658536615</v>
      </c>
      <c r="H21" s="525">
        <f t="shared" si="3"/>
        <v>29.7</v>
      </c>
      <c r="I21" s="524">
        <f t="shared" si="4"/>
        <v>0.27761574074074069</v>
      </c>
    </row>
    <row r="22" spans="2:9" x14ac:dyDescent="0.25">
      <c r="B22" s="532">
        <v>14</v>
      </c>
      <c r="C22" s="529">
        <f t="shared" si="1"/>
        <v>42752</v>
      </c>
      <c r="D22" s="528">
        <f t="shared" si="0"/>
        <v>42752</v>
      </c>
      <c r="E22" s="525">
        <v>8.5</v>
      </c>
      <c r="F22" s="527">
        <v>8.2986111111111094E-2</v>
      </c>
      <c r="G22" s="526">
        <f t="shared" si="2"/>
        <v>4.2677824267782434</v>
      </c>
      <c r="H22" s="525">
        <f t="shared" si="3"/>
        <v>38.200000000000003</v>
      </c>
      <c r="I22" s="531">
        <f t="shared" si="4"/>
        <v>0.36060185185185178</v>
      </c>
    </row>
    <row r="23" spans="2:9" x14ac:dyDescent="0.25">
      <c r="B23" s="530">
        <v>15</v>
      </c>
      <c r="C23" s="529">
        <f t="shared" si="1"/>
        <v>42753</v>
      </c>
      <c r="D23" s="528">
        <f t="shared" si="0"/>
        <v>42753</v>
      </c>
      <c r="E23" s="525">
        <v>9.5</v>
      </c>
      <c r="F23" s="527">
        <v>9.4791666666666594E-2</v>
      </c>
      <c r="G23" s="526">
        <f t="shared" si="2"/>
        <v>4.1758241758241796</v>
      </c>
      <c r="H23" s="525">
        <f t="shared" si="3"/>
        <v>47.7</v>
      </c>
      <c r="I23" s="524">
        <f t="shared" si="4"/>
        <v>0.45539351851851839</v>
      </c>
    </row>
    <row r="24" spans="2:9" ht="19.5" customHeight="1" x14ac:dyDescent="0.25"/>
  </sheetData>
  <mergeCells count="5">
    <mergeCell ref="B7:B8"/>
    <mergeCell ref="C7:C8"/>
    <mergeCell ref="D7:D8"/>
    <mergeCell ref="E7:E8"/>
    <mergeCell ref="H7:I7"/>
  </mergeCells>
  <dataValidations count="2">
    <dataValidation type="list" allowBlank="1" showInputMessage="1" showErrorMessage="1" sqref="D5">
      <formula1>#REF!</formula1>
    </dataValidation>
    <dataValidation type="list" allowBlank="1" showInputMessage="1" showErrorMessage="1" sqref="D3">
      <formula1>#REF!</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6497" r:id="rId3" name="Scroll Bar 1">
              <controlPr defaultSize="0" autoPict="0">
                <anchor moveWithCells="1">
                  <from>
                    <xdr:col>2</xdr:col>
                    <xdr:colOff>409575</xdr:colOff>
                    <xdr:row>2</xdr:row>
                    <xdr:rowOff>38100</xdr:rowOff>
                  </from>
                  <to>
                    <xdr:col>2</xdr:col>
                    <xdr:colOff>895350</xdr:colOff>
                    <xdr:row>2</xdr:row>
                    <xdr:rowOff>200025</xdr:rowOff>
                  </to>
                </anchor>
              </controlPr>
            </control>
          </mc:Choice>
        </mc:AlternateContent>
        <mc:AlternateContent xmlns:mc="http://schemas.openxmlformats.org/markup-compatibility/2006">
          <mc:Choice Requires="x14">
            <control shapeId="106498" r:id="rId4" name="Scroll Bar 2">
              <controlPr defaultSize="0" autoPict="0">
                <anchor moveWithCells="1">
                  <from>
                    <xdr:col>2</xdr:col>
                    <xdr:colOff>409575</xdr:colOff>
                    <xdr:row>4</xdr:row>
                    <xdr:rowOff>19050</xdr:rowOff>
                  </from>
                  <to>
                    <xdr:col>2</xdr:col>
                    <xdr:colOff>895350</xdr:colOff>
                    <xdr:row>4</xdr:row>
                    <xdr:rowOff>180975</xdr:rowOff>
                  </to>
                </anchor>
              </controlPr>
            </control>
          </mc:Choice>
        </mc:AlternateContent>
        <mc:AlternateContent xmlns:mc="http://schemas.openxmlformats.org/markup-compatibility/2006">
          <mc:Choice Requires="x14">
            <control shapeId="106499" r:id="rId5" name="Scroll Bar 3">
              <controlPr defaultSize="0" autoPict="0">
                <anchor moveWithCells="1">
                  <from>
                    <xdr:col>2</xdr:col>
                    <xdr:colOff>409575</xdr:colOff>
                    <xdr:row>3</xdr:row>
                    <xdr:rowOff>28575</xdr:rowOff>
                  </from>
                  <to>
                    <xdr:col>2</xdr:col>
                    <xdr:colOff>895350</xdr:colOff>
                    <xdr:row>3</xdr:row>
                    <xdr:rowOff>190500</xdr:rowOff>
                  </to>
                </anchor>
              </controlPr>
            </control>
          </mc:Choice>
        </mc:AlternateContent>
      </controls>
    </mc:Choice>
  </mc:AlternateConten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topLeftCell="A10" zoomScale="95" zoomScaleNormal="95" workbookViewId="0">
      <selection activeCell="D24" sqref="D24:D25"/>
    </sheetView>
  </sheetViews>
  <sheetFormatPr defaultRowHeight="15" x14ac:dyDescent="0.25"/>
  <cols>
    <col min="1" max="1" width="5.85546875" style="556" customWidth="1"/>
    <col min="2" max="2" width="8.42578125" style="556" customWidth="1"/>
    <col min="3" max="3" width="18" style="556" customWidth="1"/>
    <col min="4" max="4" width="26.85546875" style="556" customWidth="1"/>
    <col min="5" max="5" width="3.7109375" style="556" customWidth="1"/>
    <col min="6" max="6" width="6.7109375" style="556" customWidth="1"/>
    <col min="7" max="7" width="47.85546875" style="556" customWidth="1"/>
    <col min="8" max="8" width="5.85546875" style="556" customWidth="1"/>
    <col min="9" max="16384" width="9.140625" style="556"/>
  </cols>
  <sheetData>
    <row r="1" spans="1:7" ht="19.5" customHeight="1" x14ac:dyDescent="0.25"/>
    <row r="2" spans="1:7" ht="18.75" x14ac:dyDescent="0.25">
      <c r="A2" s="560"/>
      <c r="B2" s="580" t="s">
        <v>631</v>
      </c>
      <c r="C2" s="580"/>
      <c r="D2" s="560"/>
      <c r="E2" s="560"/>
      <c r="F2" s="560"/>
    </row>
    <row r="3" spans="1:7" x14ac:dyDescent="0.25">
      <c r="A3" s="560"/>
      <c r="B3" s="665" t="s">
        <v>630</v>
      </c>
      <c r="C3" s="665"/>
      <c r="D3" s="665"/>
      <c r="E3" s="560"/>
      <c r="F3" s="560"/>
    </row>
    <row r="4" spans="1:7" x14ac:dyDescent="0.25">
      <c r="A4" s="560"/>
      <c r="B4" s="665"/>
      <c r="C4" s="665"/>
      <c r="D4" s="665"/>
      <c r="E4" s="560"/>
      <c r="F4" s="560"/>
    </row>
    <row r="5" spans="1:7" x14ac:dyDescent="0.25">
      <c r="A5" s="560"/>
      <c r="B5" s="665"/>
      <c r="C5" s="665"/>
      <c r="D5" s="665"/>
      <c r="E5" s="560"/>
      <c r="F5" s="560"/>
    </row>
    <row r="6" spans="1:7" ht="9" customHeight="1" x14ac:dyDescent="0.25">
      <c r="A6" s="560"/>
      <c r="B6" s="560"/>
      <c r="C6" s="560"/>
      <c r="D6" s="560"/>
      <c r="E6" s="560"/>
      <c r="F6" s="560"/>
    </row>
    <row r="7" spans="1:7" x14ac:dyDescent="0.25">
      <c r="A7" s="560"/>
      <c r="B7" s="579" t="s">
        <v>629</v>
      </c>
      <c r="C7" s="579"/>
      <c r="D7" s="578" t="s">
        <v>628</v>
      </c>
      <c r="E7" s="560"/>
      <c r="F7" s="560"/>
    </row>
    <row r="8" spans="1:7" x14ac:dyDescent="0.25">
      <c r="A8" s="560"/>
      <c r="B8" s="579" t="s">
        <v>627</v>
      </c>
      <c r="C8" s="579"/>
      <c r="D8" s="578" t="s">
        <v>626</v>
      </c>
      <c r="E8" s="577"/>
      <c r="F8" s="560"/>
    </row>
    <row r="9" spans="1:7" ht="9" customHeight="1" x14ac:dyDescent="0.25">
      <c r="A9" s="560"/>
      <c r="B9" s="577"/>
      <c r="C9" s="577"/>
      <c r="D9" s="577"/>
      <c r="E9" s="560"/>
      <c r="F9" s="560"/>
    </row>
    <row r="10" spans="1:7" x14ac:dyDescent="0.25">
      <c r="A10" s="560"/>
      <c r="B10" s="666" t="s">
        <v>625</v>
      </c>
      <c r="C10" s="667"/>
      <c r="D10" s="576" t="s">
        <v>601</v>
      </c>
      <c r="E10" s="560"/>
      <c r="F10" s="560"/>
    </row>
    <row r="11" spans="1:7" x14ac:dyDescent="0.25">
      <c r="A11" s="560"/>
      <c r="B11" s="668" t="s">
        <v>624</v>
      </c>
      <c r="C11" s="669"/>
      <c r="D11" s="570" t="s">
        <v>623</v>
      </c>
      <c r="E11" s="560"/>
      <c r="F11" s="560"/>
    </row>
    <row r="12" spans="1:7" x14ac:dyDescent="0.25">
      <c r="A12" s="560"/>
      <c r="B12" s="670" t="s">
        <v>622</v>
      </c>
      <c r="C12" s="671"/>
      <c r="D12" s="570" t="s">
        <v>621</v>
      </c>
      <c r="E12" s="560"/>
      <c r="F12" s="560"/>
    </row>
    <row r="13" spans="1:7" x14ac:dyDescent="0.25">
      <c r="A13" s="560"/>
      <c r="B13" s="670" t="s">
        <v>620</v>
      </c>
      <c r="C13" s="671"/>
      <c r="D13" s="570" t="s">
        <v>619</v>
      </c>
      <c r="E13" s="560"/>
      <c r="F13" s="560"/>
    </row>
    <row r="14" spans="1:7" x14ac:dyDescent="0.25">
      <c r="A14" s="560"/>
      <c r="B14" s="670" t="s">
        <v>618</v>
      </c>
      <c r="C14" s="671"/>
      <c r="D14" s="570" t="s">
        <v>617</v>
      </c>
      <c r="E14" s="560"/>
      <c r="F14" s="560"/>
    </row>
    <row r="15" spans="1:7" x14ac:dyDescent="0.25">
      <c r="A15" s="560"/>
      <c r="B15" s="670" t="s">
        <v>616</v>
      </c>
      <c r="C15" s="671"/>
      <c r="D15" s="570" t="s">
        <v>615</v>
      </c>
      <c r="E15" s="560"/>
      <c r="F15" s="575" t="s">
        <v>333</v>
      </c>
    </row>
    <row r="16" spans="1:7" x14ac:dyDescent="0.25">
      <c r="A16" s="560"/>
      <c r="B16" s="560"/>
      <c r="C16" s="560"/>
      <c r="D16" s="560"/>
      <c r="E16" s="560"/>
      <c r="F16" s="574" t="s">
        <v>135</v>
      </c>
      <c r="G16" s="573" t="s">
        <v>231</v>
      </c>
    </row>
    <row r="17" spans="1:13" x14ac:dyDescent="0.25">
      <c r="A17" s="560"/>
      <c r="B17" s="572"/>
      <c r="C17" s="572"/>
      <c r="D17" s="560"/>
      <c r="E17" s="560"/>
      <c r="F17" s="571" t="s">
        <v>614</v>
      </c>
      <c r="G17" s="567" t="s">
        <v>613</v>
      </c>
    </row>
    <row r="18" spans="1:13" x14ac:dyDescent="0.25">
      <c r="A18" s="560"/>
      <c r="B18" s="565" t="s">
        <v>13</v>
      </c>
      <c r="C18" s="565"/>
      <c r="D18" s="570" t="s">
        <v>612</v>
      </c>
      <c r="E18" s="560"/>
      <c r="F18" s="568" t="s">
        <v>611</v>
      </c>
      <c r="G18" s="567" t="s">
        <v>610</v>
      </c>
    </row>
    <row r="19" spans="1:13" x14ac:dyDescent="0.25">
      <c r="A19" s="560"/>
      <c r="B19" s="565" t="s">
        <v>609</v>
      </c>
      <c r="C19" s="565"/>
      <c r="D19" s="569">
        <v>165</v>
      </c>
      <c r="E19" s="560"/>
      <c r="F19" s="568" t="s">
        <v>608</v>
      </c>
      <c r="G19" s="567" t="s">
        <v>607</v>
      </c>
    </row>
    <row r="20" spans="1:13" x14ac:dyDescent="0.25">
      <c r="A20" s="560"/>
      <c r="B20" s="565" t="s">
        <v>606</v>
      </c>
      <c r="C20" s="565"/>
      <c r="D20" s="566">
        <v>62</v>
      </c>
      <c r="E20" s="560"/>
      <c r="F20" s="557" t="s">
        <v>605</v>
      </c>
      <c r="G20" s="672" t="s">
        <v>604</v>
      </c>
    </row>
    <row r="21" spans="1:13" x14ac:dyDescent="0.25">
      <c r="A21" s="560"/>
      <c r="B21" s="565" t="s">
        <v>603</v>
      </c>
      <c r="C21" s="565"/>
      <c r="D21" s="564">
        <f>(D19-100)*0.9</f>
        <v>58.5</v>
      </c>
      <c r="E21" s="560"/>
      <c r="F21" s="557"/>
      <c r="G21" s="672"/>
      <c r="M21" s="563"/>
    </row>
    <row r="22" spans="1:13" ht="16.5" customHeight="1" x14ac:dyDescent="0.25">
      <c r="A22" s="560"/>
      <c r="B22" s="673" t="s">
        <v>602</v>
      </c>
      <c r="C22" s="674"/>
      <c r="D22" s="562" t="s">
        <v>601</v>
      </c>
      <c r="E22" s="560"/>
      <c r="F22" s="557" t="s">
        <v>600</v>
      </c>
      <c r="G22" s="672" t="s">
        <v>599</v>
      </c>
    </row>
    <row r="23" spans="1:13" ht="17.25" customHeight="1" x14ac:dyDescent="0.25">
      <c r="A23" s="560"/>
      <c r="B23" s="675"/>
      <c r="C23" s="676"/>
      <c r="D23" s="561"/>
      <c r="E23" s="560"/>
      <c r="F23" s="557"/>
      <c r="G23" s="672"/>
    </row>
    <row r="24" spans="1:13" ht="17.25" customHeight="1" x14ac:dyDescent="0.25">
      <c r="B24" s="559" t="s">
        <v>598</v>
      </c>
      <c r="C24" s="559"/>
      <c r="D24" s="558"/>
      <c r="F24" s="557" t="s">
        <v>597</v>
      </c>
      <c r="G24" s="672" t="s">
        <v>596</v>
      </c>
    </row>
    <row r="25" spans="1:13" ht="17.25" customHeight="1" x14ac:dyDescent="0.25">
      <c r="B25" s="559" t="s">
        <v>595</v>
      </c>
      <c r="C25" s="559"/>
      <c r="D25" s="558"/>
      <c r="F25" s="557"/>
      <c r="G25" s="672"/>
    </row>
    <row r="26" spans="1:13" ht="19.5" customHeight="1" x14ac:dyDescent="0.25"/>
  </sheetData>
  <mergeCells count="12">
    <mergeCell ref="G24:G25"/>
    <mergeCell ref="B14:C14"/>
    <mergeCell ref="B15:C15"/>
    <mergeCell ref="B22:C22"/>
    <mergeCell ref="B23:C23"/>
    <mergeCell ref="G20:G21"/>
    <mergeCell ref="G22:G23"/>
    <mergeCell ref="B3:D5"/>
    <mergeCell ref="B10:C10"/>
    <mergeCell ref="B11:C11"/>
    <mergeCell ref="B12:C12"/>
    <mergeCell ref="B13:C13"/>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C4" sqref="C4:C8"/>
    </sheetView>
  </sheetViews>
  <sheetFormatPr defaultRowHeight="15" x14ac:dyDescent="0.25"/>
  <cols>
    <col min="1" max="1" width="5.85546875" style="581" customWidth="1"/>
    <col min="2" max="2" width="12.140625" style="581" customWidth="1"/>
    <col min="3" max="3" width="12.42578125" style="581" customWidth="1"/>
    <col min="4" max="4" width="27.28515625" style="581" customWidth="1"/>
    <col min="5" max="5" width="12.140625" style="581" customWidth="1"/>
    <col min="6" max="6" width="12.42578125" style="581" customWidth="1"/>
    <col min="7" max="7" width="5.85546875" style="581" customWidth="1"/>
    <col min="8" max="16384" width="9.140625" style="581"/>
  </cols>
  <sheetData>
    <row r="1" spans="2:6" ht="19.5" customHeight="1" x14ac:dyDescent="0.25"/>
    <row r="2" spans="2:6" ht="18.75" x14ac:dyDescent="0.25">
      <c r="B2" s="589" t="s">
        <v>644</v>
      </c>
    </row>
    <row r="3" spans="2:6" x14ac:dyDescent="0.25">
      <c r="B3" s="374" t="s">
        <v>643</v>
      </c>
      <c r="C3" s="373" t="s">
        <v>642</v>
      </c>
      <c r="D3" s="588"/>
      <c r="E3" s="374" t="s">
        <v>643</v>
      </c>
      <c r="F3" s="373" t="s">
        <v>642</v>
      </c>
    </row>
    <row r="4" spans="2:6" x14ac:dyDescent="0.25">
      <c r="B4" s="584" t="s">
        <v>641</v>
      </c>
      <c r="C4" s="587"/>
      <c r="D4" s="586" t="s">
        <v>735</v>
      </c>
      <c r="E4" s="584" t="s">
        <v>640</v>
      </c>
      <c r="F4" s="583">
        <f>VALUE(LEFT(E4,LEN(E4)-1))</f>
        <v>134.33000000000001</v>
      </c>
    </row>
    <row r="5" spans="2:6" x14ac:dyDescent="0.25">
      <c r="B5" s="584" t="s">
        <v>639</v>
      </c>
      <c r="C5" s="583"/>
      <c r="D5" s="585"/>
      <c r="E5" s="584" t="s">
        <v>638</v>
      </c>
      <c r="F5" s="583">
        <f>VALUE(LEFT(E5,LEN(E5)-1))</f>
        <v>3.343432</v>
      </c>
    </row>
    <row r="6" spans="2:6" x14ac:dyDescent="0.25">
      <c r="B6" s="584" t="s">
        <v>637</v>
      </c>
      <c r="C6" s="583"/>
      <c r="D6" s="585"/>
      <c r="E6" s="584" t="s">
        <v>636</v>
      </c>
      <c r="F6" s="583">
        <f>VALUE(LEFT(E6,LEN(E6)-1))</f>
        <v>0.55549999999999999</v>
      </c>
    </row>
    <row r="7" spans="2:6" x14ac:dyDescent="0.25">
      <c r="B7" s="584" t="s">
        <v>635</v>
      </c>
      <c r="C7" s="583"/>
      <c r="D7" s="585"/>
      <c r="E7" s="584" t="s">
        <v>634</v>
      </c>
      <c r="F7" s="583">
        <f>VALUE(LEFT(E7,LEN(E7)-1))</f>
        <v>32432.34</v>
      </c>
    </row>
    <row r="8" spans="2:6" x14ac:dyDescent="0.25">
      <c r="B8" s="584" t="s">
        <v>633</v>
      </c>
      <c r="C8" s="583"/>
      <c r="D8" s="585"/>
      <c r="E8" s="584" t="s">
        <v>632</v>
      </c>
      <c r="F8" s="583">
        <f>VALUE(LEFT(E8,LEN(E8)-1))</f>
        <v>32423.45</v>
      </c>
    </row>
    <row r="9" spans="2:6" ht="19.5" customHeight="1" x14ac:dyDescent="0.25">
      <c r="B9" s="582"/>
      <c r="C9" s="298"/>
    </row>
    <row r="10" spans="2:6" x14ac:dyDescent="0.25">
      <c r="B10" s="582"/>
      <c r="C10" s="298"/>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4"/>
  <sheetViews>
    <sheetView showGridLines="0" workbookViewId="0">
      <selection activeCell="C4" sqref="C4:C14"/>
    </sheetView>
  </sheetViews>
  <sheetFormatPr defaultRowHeight="15" x14ac:dyDescent="0.25"/>
  <cols>
    <col min="1" max="1" width="5.85546875" style="590" customWidth="1"/>
    <col min="2" max="2" width="26.28515625" style="590" customWidth="1"/>
    <col min="3" max="3" width="17.5703125" style="590" customWidth="1"/>
    <col min="4" max="4" width="21.7109375" style="590" customWidth="1"/>
    <col min="5" max="5" width="5.85546875" style="590" customWidth="1"/>
    <col min="6" max="16384" width="9.140625" style="590"/>
  </cols>
  <sheetData>
    <row r="1" spans="2:4" ht="19.5" customHeight="1" x14ac:dyDescent="0.25"/>
    <row r="2" spans="2:4" ht="18.75" x14ac:dyDescent="0.25">
      <c r="B2" s="594" t="s">
        <v>658</v>
      </c>
    </row>
    <row r="3" spans="2:4" x14ac:dyDescent="0.25">
      <c r="B3" s="374" t="s">
        <v>657</v>
      </c>
      <c r="C3" s="373" t="s">
        <v>656</v>
      </c>
    </row>
    <row r="4" spans="2:4" x14ac:dyDescent="0.25">
      <c r="B4" s="591" t="s">
        <v>655</v>
      </c>
      <c r="C4" s="593"/>
      <c r="D4" s="592" t="s">
        <v>736</v>
      </c>
    </row>
    <row r="5" spans="2:4" x14ac:dyDescent="0.25">
      <c r="B5" s="591" t="s">
        <v>654</v>
      </c>
      <c r="C5" s="371"/>
    </row>
    <row r="6" spans="2:4" x14ac:dyDescent="0.25">
      <c r="B6" s="591" t="s">
        <v>653</v>
      </c>
      <c r="C6" s="371"/>
    </row>
    <row r="7" spans="2:4" x14ac:dyDescent="0.25">
      <c r="B7" s="591" t="s">
        <v>652</v>
      </c>
      <c r="C7" s="371"/>
    </row>
    <row r="8" spans="2:4" x14ac:dyDescent="0.25">
      <c r="B8" s="591" t="s">
        <v>651</v>
      </c>
      <c r="C8" s="371"/>
    </row>
    <row r="9" spans="2:4" x14ac:dyDescent="0.25">
      <c r="B9" s="591" t="s">
        <v>650</v>
      </c>
      <c r="C9" s="371"/>
    </row>
    <row r="10" spans="2:4" x14ac:dyDescent="0.25">
      <c r="B10" s="591" t="s">
        <v>649</v>
      </c>
      <c r="C10" s="371"/>
    </row>
    <row r="11" spans="2:4" x14ac:dyDescent="0.25">
      <c r="B11" s="591" t="s">
        <v>648</v>
      </c>
      <c r="C11" s="371"/>
    </row>
    <row r="12" spans="2:4" x14ac:dyDescent="0.25">
      <c r="B12" s="591" t="s">
        <v>647</v>
      </c>
      <c r="C12" s="371"/>
    </row>
    <row r="13" spans="2:4" x14ac:dyDescent="0.25">
      <c r="B13" s="591" t="s">
        <v>646</v>
      </c>
      <c r="C13" s="371"/>
    </row>
    <row r="14" spans="2:4" x14ac:dyDescent="0.25">
      <c r="B14" s="591" t="s">
        <v>645</v>
      </c>
      <c r="C14" s="371"/>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workbookViewId="0">
      <selection activeCell="D4" sqref="D4:G8"/>
    </sheetView>
  </sheetViews>
  <sheetFormatPr defaultRowHeight="15" x14ac:dyDescent="0.25"/>
  <cols>
    <col min="1" max="1" width="5.85546875" style="1" customWidth="1"/>
    <col min="2" max="2" width="6.5703125" style="1" customWidth="1"/>
    <col min="3" max="3" width="44" style="1" customWidth="1"/>
    <col min="4" max="5" width="9.140625" style="1"/>
    <col min="6" max="6" width="20.140625" style="1" customWidth="1"/>
    <col min="7" max="7" width="35.42578125" style="1" customWidth="1"/>
    <col min="8" max="8" width="5.85546875" style="1" customWidth="1"/>
    <col min="9" max="16384" width="9.140625" style="1"/>
  </cols>
  <sheetData>
    <row r="1" spans="2:7" ht="19.5" customHeight="1" x14ac:dyDescent="0.25"/>
    <row r="2" spans="2:7" ht="18.75" x14ac:dyDescent="0.25">
      <c r="B2" s="2" t="s">
        <v>669</v>
      </c>
      <c r="C2" s="595"/>
    </row>
    <row r="3" spans="2:7" ht="17.25" customHeight="1" x14ac:dyDescent="0.25">
      <c r="B3" s="607" t="s">
        <v>668</v>
      </c>
      <c r="C3" s="607"/>
      <c r="D3" s="326" t="s">
        <v>667</v>
      </c>
      <c r="E3" s="326" t="s">
        <v>666</v>
      </c>
      <c r="F3" s="326" t="s">
        <v>665</v>
      </c>
      <c r="G3" s="325" t="s">
        <v>441</v>
      </c>
    </row>
    <row r="4" spans="2:7" ht="17.25" customHeight="1" x14ac:dyDescent="0.25">
      <c r="B4" s="306" t="s">
        <v>664</v>
      </c>
      <c r="C4" s="306"/>
      <c r="D4" s="188"/>
      <c r="E4" s="188"/>
      <c r="F4" s="303"/>
      <c r="G4" s="410"/>
    </row>
    <row r="5" spans="2:7" ht="17.25" customHeight="1" x14ac:dyDescent="0.25">
      <c r="B5" s="306" t="s">
        <v>663</v>
      </c>
      <c r="C5" s="306"/>
      <c r="D5" s="301"/>
      <c r="E5" s="301"/>
      <c r="F5" s="302"/>
      <c r="G5" s="306"/>
    </row>
    <row r="6" spans="2:7" ht="17.25" customHeight="1" x14ac:dyDescent="0.25">
      <c r="B6" s="306" t="s">
        <v>662</v>
      </c>
      <c r="C6" s="306"/>
      <c r="D6" s="301"/>
      <c r="E6" s="301"/>
      <c r="F6" s="302"/>
      <c r="G6" s="306"/>
    </row>
    <row r="7" spans="2:7" ht="17.25" customHeight="1" x14ac:dyDescent="0.25">
      <c r="B7" s="306" t="s">
        <v>661</v>
      </c>
      <c r="C7" s="306"/>
      <c r="D7" s="301"/>
      <c r="E7" s="301"/>
      <c r="F7" s="302"/>
      <c r="G7" s="306"/>
    </row>
    <row r="8" spans="2:7" ht="17.25" customHeight="1" x14ac:dyDescent="0.25">
      <c r="B8" s="306" t="s">
        <v>660</v>
      </c>
      <c r="C8" s="306"/>
      <c r="D8" s="301"/>
      <c r="E8" s="301"/>
      <c r="F8" s="302"/>
      <c r="G8" s="306"/>
    </row>
    <row r="9" spans="2:7" ht="6.75" customHeight="1" x14ac:dyDescent="0.25"/>
    <row r="10" spans="2:7" x14ac:dyDescent="0.25">
      <c r="B10" s="4" t="s">
        <v>333</v>
      </c>
    </row>
    <row r="11" spans="2:7" x14ac:dyDescent="0.25">
      <c r="B11" s="325" t="s">
        <v>135</v>
      </c>
      <c r="C11" s="324" t="s">
        <v>231</v>
      </c>
    </row>
    <row r="12" spans="2:7" x14ac:dyDescent="0.25">
      <c r="B12" s="327" t="s">
        <v>528</v>
      </c>
      <c r="C12" s="190" t="s">
        <v>737</v>
      </c>
    </row>
    <row r="13" spans="2:7" x14ac:dyDescent="0.25">
      <c r="B13" s="327" t="s">
        <v>330</v>
      </c>
      <c r="C13" s="190" t="s">
        <v>738</v>
      </c>
    </row>
    <row r="14" spans="2:7" x14ac:dyDescent="0.25">
      <c r="B14" s="327" t="s">
        <v>142</v>
      </c>
      <c r="C14" s="190" t="s">
        <v>739</v>
      </c>
    </row>
    <row r="15" spans="2:7" x14ac:dyDescent="0.25">
      <c r="B15" s="327" t="s">
        <v>559</v>
      </c>
      <c r="C15" s="190" t="s">
        <v>740</v>
      </c>
    </row>
    <row r="16" spans="2:7" x14ac:dyDescent="0.25">
      <c r="B16" s="189"/>
      <c r="C16" s="190" t="s">
        <v>659</v>
      </c>
    </row>
    <row r="17" ht="19.5" customHeight="1" x14ac:dyDescent="0.25"/>
  </sheetData>
  <mergeCells count="1">
    <mergeCell ref="B3:C3"/>
  </mergeCells>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1"/>
  <sheetViews>
    <sheetView showGridLines="0" workbookViewId="0">
      <selection activeCell="C6" sqref="C6:E14"/>
    </sheetView>
  </sheetViews>
  <sheetFormatPr defaultRowHeight="15" x14ac:dyDescent="0.25"/>
  <cols>
    <col min="1" max="1" width="5.85546875" style="581" customWidth="1"/>
    <col min="2" max="2" width="23.140625" style="581" customWidth="1"/>
    <col min="3" max="4" width="12.5703125" style="581" customWidth="1"/>
    <col min="5" max="5" width="34.85546875" style="581" customWidth="1"/>
    <col min="6" max="6" width="5.85546875" style="581" customWidth="1"/>
    <col min="7" max="16384" width="9.140625" style="581"/>
  </cols>
  <sheetData>
    <row r="1" spans="2:5" ht="19.5" customHeight="1" x14ac:dyDescent="0.25"/>
    <row r="2" spans="2:5" ht="18.75" x14ac:dyDescent="0.25">
      <c r="B2" s="589" t="s">
        <v>688</v>
      </c>
    </row>
    <row r="3" spans="2:5" ht="18" customHeight="1" x14ac:dyDescent="0.25">
      <c r="B3" s="603" t="s">
        <v>687</v>
      </c>
      <c r="C3" s="677" t="s">
        <v>686</v>
      </c>
      <c r="D3" s="677"/>
      <c r="E3" s="590"/>
    </row>
    <row r="4" spans="2:5" ht="8.25" customHeight="1" x14ac:dyDescent="0.25">
      <c r="B4" s="590"/>
      <c r="C4" s="590"/>
      <c r="D4" s="590"/>
      <c r="E4" s="590"/>
    </row>
    <row r="5" spans="2:5" ht="18.75" customHeight="1" x14ac:dyDescent="0.25">
      <c r="B5" s="603" t="s">
        <v>685</v>
      </c>
      <c r="C5" s="678" t="s">
        <v>684</v>
      </c>
      <c r="D5" s="678"/>
      <c r="E5" s="603" t="s">
        <v>683</v>
      </c>
    </row>
    <row r="6" spans="2:5" ht="15" customHeight="1" x14ac:dyDescent="0.25">
      <c r="B6" s="591" t="s">
        <v>682</v>
      </c>
      <c r="C6" s="602"/>
      <c r="D6" s="601"/>
      <c r="E6" s="598"/>
    </row>
    <row r="7" spans="2:5" ht="15" customHeight="1" x14ac:dyDescent="0.25">
      <c r="B7" s="591" t="s">
        <v>681</v>
      </c>
      <c r="C7" s="600"/>
      <c r="D7" s="599"/>
      <c r="E7" s="591"/>
    </row>
    <row r="8" spans="2:5" ht="15" customHeight="1" x14ac:dyDescent="0.25">
      <c r="B8" s="591" t="s">
        <v>680</v>
      </c>
      <c r="C8" s="600"/>
      <c r="D8" s="599"/>
      <c r="E8" s="591"/>
    </row>
    <row r="9" spans="2:5" x14ac:dyDescent="0.25">
      <c r="B9" s="591" t="s">
        <v>679</v>
      </c>
      <c r="C9" s="600"/>
      <c r="D9" s="599"/>
      <c r="E9" s="591"/>
    </row>
    <row r="10" spans="2:5" x14ac:dyDescent="0.25">
      <c r="B10" s="591" t="s">
        <v>678</v>
      </c>
      <c r="C10" s="600"/>
      <c r="D10" s="599"/>
      <c r="E10" s="591"/>
    </row>
    <row r="11" spans="2:5" x14ac:dyDescent="0.25">
      <c r="B11" s="591" t="s">
        <v>677</v>
      </c>
      <c r="C11" s="600"/>
      <c r="D11" s="599"/>
      <c r="E11" s="591"/>
    </row>
    <row r="12" spans="2:5" x14ac:dyDescent="0.25">
      <c r="B12" s="591" t="s">
        <v>676</v>
      </c>
      <c r="C12" s="600"/>
      <c r="D12" s="599"/>
      <c r="E12" s="591"/>
    </row>
    <row r="13" spans="2:5" x14ac:dyDescent="0.25">
      <c r="B13" s="591" t="s">
        <v>675</v>
      </c>
      <c r="C13" s="600"/>
      <c r="D13" s="599"/>
      <c r="E13" s="591"/>
    </row>
    <row r="14" spans="2:5" x14ac:dyDescent="0.25">
      <c r="B14" s="591" t="s">
        <v>674</v>
      </c>
      <c r="C14" s="600"/>
      <c r="D14" s="599"/>
      <c r="E14" s="598"/>
    </row>
    <row r="15" spans="2:5" ht="16.5" customHeight="1" x14ac:dyDescent="0.25">
      <c r="E15" s="597"/>
    </row>
    <row r="16" spans="2:5" ht="16.5" customHeight="1" x14ac:dyDescent="0.25">
      <c r="B16" s="596" t="s">
        <v>333</v>
      </c>
    </row>
    <row r="17" spans="2:2" x14ac:dyDescent="0.25">
      <c r="B17" s="582" t="s">
        <v>673</v>
      </c>
    </row>
    <row r="18" spans="2:2" x14ac:dyDescent="0.25">
      <c r="B18" s="582" t="s">
        <v>672</v>
      </c>
    </row>
    <row r="19" spans="2:2" x14ac:dyDescent="0.25">
      <c r="B19" s="582" t="s">
        <v>671</v>
      </c>
    </row>
    <row r="20" spans="2:2" x14ac:dyDescent="0.25">
      <c r="B20" s="582" t="s">
        <v>670</v>
      </c>
    </row>
    <row r="21" spans="2:2" ht="19.5" customHeight="1" x14ac:dyDescent="0.25"/>
  </sheetData>
  <mergeCells count="2">
    <mergeCell ref="C3:D3"/>
    <mergeCell ref="C5:D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4"/>
  <sheetViews>
    <sheetView showGridLines="0" zoomScale="95" zoomScaleNormal="95" workbookViewId="0">
      <selection activeCell="C14" sqref="C14:E14"/>
    </sheetView>
  </sheetViews>
  <sheetFormatPr defaultRowHeight="15" x14ac:dyDescent="0.25"/>
  <cols>
    <col min="1" max="1" width="5.85546875" style="1" customWidth="1"/>
    <col min="2" max="2" width="9.140625" style="1"/>
    <col min="3" max="3" width="10.140625" style="1" bestFit="1" customWidth="1"/>
    <col min="4" max="10" width="9.140625" style="1"/>
    <col min="11" max="14" width="9.140625" style="1" customWidth="1"/>
    <col min="15" max="16" width="9.140625" style="1"/>
    <col min="17" max="17" width="14.5703125" style="1" customWidth="1"/>
    <col min="18" max="18" width="5.85546875" style="1" customWidth="1"/>
    <col min="19" max="258" width="9.140625" style="1"/>
    <col min="259" max="259" width="10.140625" style="1" bestFit="1" customWidth="1"/>
    <col min="260" max="514" width="9.140625" style="1"/>
    <col min="515" max="515" width="10.140625" style="1" bestFit="1" customWidth="1"/>
    <col min="516" max="770" width="9.140625" style="1"/>
    <col min="771" max="771" width="10.140625" style="1" bestFit="1" customWidth="1"/>
    <col min="772" max="1026" width="9.140625" style="1"/>
    <col min="1027" max="1027" width="10.140625" style="1" bestFit="1" customWidth="1"/>
    <col min="1028" max="1282" width="9.140625" style="1"/>
    <col min="1283" max="1283" width="10.140625" style="1" bestFit="1" customWidth="1"/>
    <col min="1284" max="1538" width="9.140625" style="1"/>
    <col min="1539" max="1539" width="10.140625" style="1" bestFit="1" customWidth="1"/>
    <col min="1540" max="1794" width="9.140625" style="1"/>
    <col min="1795" max="1795" width="10.140625" style="1" bestFit="1" customWidth="1"/>
    <col min="1796" max="2050" width="9.140625" style="1"/>
    <col min="2051" max="2051" width="10.140625" style="1" bestFit="1" customWidth="1"/>
    <col min="2052" max="2306" width="9.140625" style="1"/>
    <col min="2307" max="2307" width="10.140625" style="1" bestFit="1" customWidth="1"/>
    <col min="2308" max="2562" width="9.140625" style="1"/>
    <col min="2563" max="2563" width="10.140625" style="1" bestFit="1" customWidth="1"/>
    <col min="2564" max="2818" width="9.140625" style="1"/>
    <col min="2819" max="2819" width="10.140625" style="1" bestFit="1" customWidth="1"/>
    <col min="2820" max="3074" width="9.140625" style="1"/>
    <col min="3075" max="3075" width="10.140625" style="1" bestFit="1" customWidth="1"/>
    <col min="3076" max="3330" width="9.140625" style="1"/>
    <col min="3331" max="3331" width="10.140625" style="1" bestFit="1" customWidth="1"/>
    <col min="3332" max="3586" width="9.140625" style="1"/>
    <col min="3587" max="3587" width="10.140625" style="1" bestFit="1" customWidth="1"/>
    <col min="3588" max="3842" width="9.140625" style="1"/>
    <col min="3843" max="3843" width="10.140625" style="1" bestFit="1" customWidth="1"/>
    <col min="3844" max="4098" width="9.140625" style="1"/>
    <col min="4099" max="4099" width="10.140625" style="1" bestFit="1" customWidth="1"/>
    <col min="4100" max="4354" width="9.140625" style="1"/>
    <col min="4355" max="4355" width="10.140625" style="1" bestFit="1" customWidth="1"/>
    <col min="4356" max="4610" width="9.140625" style="1"/>
    <col min="4611" max="4611" width="10.140625" style="1" bestFit="1" customWidth="1"/>
    <col min="4612" max="4866" width="9.140625" style="1"/>
    <col min="4867" max="4867" width="10.140625" style="1" bestFit="1" customWidth="1"/>
    <col min="4868" max="5122" width="9.140625" style="1"/>
    <col min="5123" max="5123" width="10.140625" style="1" bestFit="1" customWidth="1"/>
    <col min="5124" max="5378" width="9.140625" style="1"/>
    <col min="5379" max="5379" width="10.140625" style="1" bestFit="1" customWidth="1"/>
    <col min="5380" max="5634" width="9.140625" style="1"/>
    <col min="5635" max="5635" width="10.140625" style="1" bestFit="1" customWidth="1"/>
    <col min="5636" max="5890" width="9.140625" style="1"/>
    <col min="5891" max="5891" width="10.140625" style="1" bestFit="1" customWidth="1"/>
    <col min="5892" max="6146" width="9.140625" style="1"/>
    <col min="6147" max="6147" width="10.140625" style="1" bestFit="1" customWidth="1"/>
    <col min="6148" max="6402" width="9.140625" style="1"/>
    <col min="6403" max="6403" width="10.140625" style="1" bestFit="1" customWidth="1"/>
    <col min="6404" max="6658" width="9.140625" style="1"/>
    <col min="6659" max="6659" width="10.140625" style="1" bestFit="1" customWidth="1"/>
    <col min="6660" max="6914" width="9.140625" style="1"/>
    <col min="6915" max="6915" width="10.140625" style="1" bestFit="1" customWidth="1"/>
    <col min="6916" max="7170" width="9.140625" style="1"/>
    <col min="7171" max="7171" width="10.140625" style="1" bestFit="1" customWidth="1"/>
    <col min="7172" max="7426" width="9.140625" style="1"/>
    <col min="7427" max="7427" width="10.140625" style="1" bestFit="1" customWidth="1"/>
    <col min="7428" max="7682" width="9.140625" style="1"/>
    <col min="7683" max="7683" width="10.140625" style="1" bestFit="1" customWidth="1"/>
    <col min="7684" max="7938" width="9.140625" style="1"/>
    <col min="7939" max="7939" width="10.140625" style="1" bestFit="1" customWidth="1"/>
    <col min="7940" max="8194" width="9.140625" style="1"/>
    <col min="8195" max="8195" width="10.140625" style="1" bestFit="1" customWidth="1"/>
    <col min="8196" max="8450" width="9.140625" style="1"/>
    <col min="8451" max="8451" width="10.140625" style="1" bestFit="1" customWidth="1"/>
    <col min="8452" max="8706" width="9.140625" style="1"/>
    <col min="8707" max="8707" width="10.140625" style="1" bestFit="1" customWidth="1"/>
    <col min="8708" max="8962" width="9.140625" style="1"/>
    <col min="8963" max="8963" width="10.140625" style="1" bestFit="1" customWidth="1"/>
    <col min="8964" max="9218" width="9.140625" style="1"/>
    <col min="9219" max="9219" width="10.140625" style="1" bestFit="1" customWidth="1"/>
    <col min="9220" max="9474" width="9.140625" style="1"/>
    <col min="9475" max="9475" width="10.140625" style="1" bestFit="1" customWidth="1"/>
    <col min="9476" max="9730" width="9.140625" style="1"/>
    <col min="9731" max="9731" width="10.140625" style="1" bestFit="1" customWidth="1"/>
    <col min="9732" max="9986" width="9.140625" style="1"/>
    <col min="9987" max="9987" width="10.140625" style="1" bestFit="1" customWidth="1"/>
    <col min="9988" max="10242" width="9.140625" style="1"/>
    <col min="10243" max="10243" width="10.140625" style="1" bestFit="1" customWidth="1"/>
    <col min="10244" max="10498" width="9.140625" style="1"/>
    <col min="10499" max="10499" width="10.140625" style="1" bestFit="1" customWidth="1"/>
    <col min="10500" max="10754" width="9.140625" style="1"/>
    <col min="10755" max="10755" width="10.140625" style="1" bestFit="1" customWidth="1"/>
    <col min="10756" max="11010" width="9.140625" style="1"/>
    <col min="11011" max="11011" width="10.140625" style="1" bestFit="1" customWidth="1"/>
    <col min="11012" max="11266" width="9.140625" style="1"/>
    <col min="11267" max="11267" width="10.140625" style="1" bestFit="1" customWidth="1"/>
    <col min="11268" max="11522" width="9.140625" style="1"/>
    <col min="11523" max="11523" width="10.140625" style="1" bestFit="1" customWidth="1"/>
    <col min="11524" max="11778" width="9.140625" style="1"/>
    <col min="11779" max="11779" width="10.140625" style="1" bestFit="1" customWidth="1"/>
    <col min="11780" max="12034" width="9.140625" style="1"/>
    <col min="12035" max="12035" width="10.140625" style="1" bestFit="1" customWidth="1"/>
    <col min="12036" max="12290" width="9.140625" style="1"/>
    <col min="12291" max="12291" width="10.140625" style="1" bestFit="1" customWidth="1"/>
    <col min="12292" max="12546" width="9.140625" style="1"/>
    <col min="12547" max="12547" width="10.140625" style="1" bestFit="1" customWidth="1"/>
    <col min="12548" max="12802" width="9.140625" style="1"/>
    <col min="12803" max="12803" width="10.140625" style="1" bestFit="1" customWidth="1"/>
    <col min="12804" max="13058" width="9.140625" style="1"/>
    <col min="13059" max="13059" width="10.140625" style="1" bestFit="1" customWidth="1"/>
    <col min="13060" max="13314" width="9.140625" style="1"/>
    <col min="13315" max="13315" width="10.140625" style="1" bestFit="1" customWidth="1"/>
    <col min="13316" max="13570" width="9.140625" style="1"/>
    <col min="13571" max="13571" width="10.140625" style="1" bestFit="1" customWidth="1"/>
    <col min="13572" max="13826" width="9.140625" style="1"/>
    <col min="13827" max="13827" width="10.140625" style="1" bestFit="1" customWidth="1"/>
    <col min="13828" max="14082" width="9.140625" style="1"/>
    <col min="14083" max="14083" width="10.140625" style="1" bestFit="1" customWidth="1"/>
    <col min="14084" max="14338" width="9.140625" style="1"/>
    <col min="14339" max="14339" width="10.140625" style="1" bestFit="1" customWidth="1"/>
    <col min="14340" max="14594" width="9.140625" style="1"/>
    <col min="14595" max="14595" width="10.140625" style="1" bestFit="1" customWidth="1"/>
    <col min="14596" max="14850" width="9.140625" style="1"/>
    <col min="14851" max="14851" width="10.140625" style="1" bestFit="1" customWidth="1"/>
    <col min="14852" max="15106" width="9.140625" style="1"/>
    <col min="15107" max="15107" width="10.140625" style="1" bestFit="1" customWidth="1"/>
    <col min="15108" max="15362" width="9.140625" style="1"/>
    <col min="15363" max="15363" width="10.140625" style="1" bestFit="1" customWidth="1"/>
    <col min="15364" max="15618" width="9.140625" style="1"/>
    <col min="15619" max="15619" width="10.140625" style="1" bestFit="1" customWidth="1"/>
    <col min="15620" max="15874" width="9.140625" style="1"/>
    <col min="15875" max="15875" width="10.140625" style="1" bestFit="1" customWidth="1"/>
    <col min="15876" max="16130" width="9.140625" style="1"/>
    <col min="16131" max="16131" width="10.140625" style="1" bestFit="1" customWidth="1"/>
    <col min="16132" max="16384" width="9.140625" style="1"/>
  </cols>
  <sheetData>
    <row r="1" spans="1:17" ht="19.5" customHeight="1" x14ac:dyDescent="0.25"/>
    <row r="2" spans="1:17" ht="18.75" x14ac:dyDescent="0.25">
      <c r="B2" s="2" t="s">
        <v>208</v>
      </c>
    </row>
    <row r="3" spans="1:17" x14ac:dyDescent="0.25">
      <c r="B3" s="176"/>
      <c r="C3" s="176"/>
      <c r="D3" s="176"/>
      <c r="E3" s="176">
        <v>1</v>
      </c>
      <c r="F3" s="176">
        <v>2</v>
      </c>
      <c r="G3" s="176">
        <v>3</v>
      </c>
      <c r="H3" s="176">
        <v>4</v>
      </c>
      <c r="I3" s="176">
        <v>5</v>
      </c>
      <c r="J3" s="176">
        <v>6</v>
      </c>
      <c r="K3" s="176">
        <v>7</v>
      </c>
      <c r="L3" s="176">
        <v>8</v>
      </c>
      <c r="M3" s="176">
        <v>9</v>
      </c>
      <c r="N3" s="176">
        <v>10</v>
      </c>
      <c r="O3" s="176">
        <v>11</v>
      </c>
      <c r="P3" s="176">
        <v>12</v>
      </c>
      <c r="Q3" s="177" t="s">
        <v>209</v>
      </c>
    </row>
    <row r="4" spans="1:17" x14ac:dyDescent="0.25">
      <c r="B4" s="176">
        <v>1</v>
      </c>
      <c r="C4" s="176">
        <v>2</v>
      </c>
      <c r="D4" s="176">
        <v>3</v>
      </c>
      <c r="E4" s="176">
        <v>4</v>
      </c>
      <c r="F4" s="176">
        <v>5</v>
      </c>
      <c r="G4" s="176">
        <v>6</v>
      </c>
      <c r="H4" s="176">
        <v>7</v>
      </c>
      <c r="I4" s="176">
        <v>8</v>
      </c>
      <c r="J4" s="176">
        <v>9</v>
      </c>
      <c r="K4" s="176">
        <v>10</v>
      </c>
      <c r="L4" s="176">
        <v>11</v>
      </c>
      <c r="M4" s="176">
        <v>12</v>
      </c>
      <c r="N4" s="176">
        <v>13</v>
      </c>
      <c r="O4" s="176">
        <v>14</v>
      </c>
      <c r="P4" s="176">
        <v>15</v>
      </c>
      <c r="Q4" s="177" t="s">
        <v>209</v>
      </c>
    </row>
    <row r="5" spans="1:17" x14ac:dyDescent="0.25">
      <c r="B5" s="178" t="s">
        <v>12</v>
      </c>
      <c r="C5" s="179" t="s">
        <v>13</v>
      </c>
      <c r="D5" s="179" t="s">
        <v>210</v>
      </c>
      <c r="E5" s="608" t="s">
        <v>2</v>
      </c>
      <c r="F5" s="608"/>
      <c r="G5" s="608" t="s">
        <v>3</v>
      </c>
      <c r="H5" s="608"/>
      <c r="I5" s="608" t="s">
        <v>4</v>
      </c>
      <c r="J5" s="608"/>
      <c r="K5" s="608" t="s">
        <v>14</v>
      </c>
      <c r="L5" s="608"/>
      <c r="M5" s="608" t="s">
        <v>211</v>
      </c>
      <c r="N5" s="608"/>
      <c r="O5" s="609" t="s">
        <v>15</v>
      </c>
      <c r="P5" s="609"/>
    </row>
    <row r="6" spans="1:17" x14ac:dyDescent="0.25">
      <c r="B6" s="180" t="s">
        <v>212</v>
      </c>
      <c r="C6" s="181" t="s">
        <v>213</v>
      </c>
      <c r="D6" s="181" t="s">
        <v>214</v>
      </c>
      <c r="E6" s="182">
        <v>25</v>
      </c>
      <c r="F6" s="6">
        <v>26</v>
      </c>
      <c r="G6" s="182">
        <v>27</v>
      </c>
      <c r="H6" s="6">
        <v>28</v>
      </c>
      <c r="I6" s="182">
        <v>29</v>
      </c>
      <c r="J6" s="6">
        <v>30</v>
      </c>
      <c r="K6" s="182">
        <v>31</v>
      </c>
      <c r="L6" s="6">
        <v>32</v>
      </c>
      <c r="M6" s="182">
        <v>33</v>
      </c>
      <c r="N6" s="6">
        <v>34</v>
      </c>
      <c r="O6" s="183">
        <v>35</v>
      </c>
      <c r="P6" s="5">
        <v>36</v>
      </c>
    </row>
    <row r="7" spans="1:17" x14ac:dyDescent="0.25">
      <c r="B7" s="180" t="s">
        <v>215</v>
      </c>
      <c r="C7" s="181" t="s">
        <v>216</v>
      </c>
      <c r="D7" s="181" t="s">
        <v>217</v>
      </c>
      <c r="E7" s="182">
        <v>21</v>
      </c>
      <c r="F7" s="6">
        <v>22</v>
      </c>
      <c r="G7" s="182">
        <v>23</v>
      </c>
      <c r="H7" s="6">
        <v>24</v>
      </c>
      <c r="I7" s="182">
        <v>25</v>
      </c>
      <c r="J7" s="6">
        <v>26</v>
      </c>
      <c r="K7" s="182">
        <v>27</v>
      </c>
      <c r="L7" s="6">
        <v>28</v>
      </c>
      <c r="M7" s="182">
        <v>29</v>
      </c>
      <c r="N7" s="6">
        <v>30</v>
      </c>
      <c r="O7" s="182">
        <v>31</v>
      </c>
      <c r="P7" s="5">
        <v>32</v>
      </c>
    </row>
    <row r="8" spans="1:17" x14ac:dyDescent="0.25">
      <c r="B8" s="180" t="s">
        <v>218</v>
      </c>
      <c r="C8" s="181" t="s">
        <v>219</v>
      </c>
      <c r="D8" s="181" t="s">
        <v>220</v>
      </c>
      <c r="E8" s="182">
        <v>45</v>
      </c>
      <c r="F8" s="6">
        <v>44</v>
      </c>
      <c r="G8" s="182">
        <v>43</v>
      </c>
      <c r="H8" s="6">
        <v>42</v>
      </c>
      <c r="I8" s="182">
        <v>41</v>
      </c>
      <c r="J8" s="6">
        <v>40</v>
      </c>
      <c r="K8" s="182">
        <v>39</v>
      </c>
      <c r="L8" s="6">
        <v>38</v>
      </c>
      <c r="M8" s="182">
        <v>37</v>
      </c>
      <c r="N8" s="6">
        <v>36</v>
      </c>
      <c r="O8" s="182">
        <v>35</v>
      </c>
      <c r="P8" s="5">
        <v>34</v>
      </c>
    </row>
    <row r="9" spans="1:17" x14ac:dyDescent="0.25">
      <c r="B9" s="180" t="s">
        <v>221</v>
      </c>
      <c r="C9" s="181" t="s">
        <v>222</v>
      </c>
      <c r="D9" s="181" t="s">
        <v>223</v>
      </c>
      <c r="E9" s="182">
        <v>12</v>
      </c>
      <c r="F9" s="6">
        <v>13</v>
      </c>
      <c r="G9" s="182">
        <v>14</v>
      </c>
      <c r="H9" s="6">
        <v>15</v>
      </c>
      <c r="I9" s="182">
        <v>16</v>
      </c>
      <c r="J9" s="6">
        <v>17</v>
      </c>
      <c r="K9" s="182">
        <v>18</v>
      </c>
      <c r="L9" s="6">
        <v>19</v>
      </c>
      <c r="M9" s="182">
        <v>20</v>
      </c>
      <c r="N9" s="6">
        <v>21</v>
      </c>
      <c r="O9" s="182">
        <v>22</v>
      </c>
      <c r="P9" s="5">
        <v>23</v>
      </c>
    </row>
    <row r="10" spans="1:17" x14ac:dyDescent="0.25">
      <c r="B10" s="180" t="s">
        <v>224</v>
      </c>
      <c r="C10" s="181" t="s">
        <v>225</v>
      </c>
      <c r="D10" s="181" t="s">
        <v>226</v>
      </c>
      <c r="E10" s="182">
        <v>30</v>
      </c>
      <c r="F10" s="6">
        <v>29</v>
      </c>
      <c r="G10" s="182">
        <v>28</v>
      </c>
      <c r="H10" s="6">
        <v>27</v>
      </c>
      <c r="I10" s="182">
        <v>26</v>
      </c>
      <c r="J10" s="6">
        <v>25</v>
      </c>
      <c r="K10" s="182">
        <v>24</v>
      </c>
      <c r="L10" s="6">
        <v>23</v>
      </c>
      <c r="M10" s="182">
        <v>22</v>
      </c>
      <c r="N10" s="6">
        <v>21</v>
      </c>
      <c r="O10" s="182">
        <v>20</v>
      </c>
      <c r="P10" s="5">
        <v>19</v>
      </c>
    </row>
    <row r="12" spans="1:17" ht="18" customHeight="1" x14ac:dyDescent="0.25">
      <c r="A12" s="184">
        <v>39</v>
      </c>
      <c r="B12" s="610" t="s">
        <v>16</v>
      </c>
      <c r="C12" s="611"/>
      <c r="D12" s="612">
        <f>A12+42004</f>
        <v>42043</v>
      </c>
      <c r="E12" s="613"/>
      <c r="F12" s="185">
        <f>DAY(D12)</f>
        <v>8</v>
      </c>
      <c r="G12" s="177" t="s">
        <v>227</v>
      </c>
      <c r="I12" s="186"/>
      <c r="J12" s="176" t="s">
        <v>228</v>
      </c>
    </row>
    <row r="13" spans="1:17" x14ac:dyDescent="0.25">
      <c r="B13" s="178" t="s">
        <v>12</v>
      </c>
      <c r="C13" s="179" t="s">
        <v>13</v>
      </c>
      <c r="D13" s="179" t="s">
        <v>210</v>
      </c>
      <c r="E13" s="179" t="s">
        <v>17</v>
      </c>
      <c r="F13" s="185">
        <f>MONTH(D12)</f>
        <v>2</v>
      </c>
      <c r="G13" s="177" t="s">
        <v>229</v>
      </c>
      <c r="J13" s="176"/>
    </row>
    <row r="14" spans="1:17" x14ac:dyDescent="0.25">
      <c r="B14" s="187" t="s">
        <v>212</v>
      </c>
      <c r="C14" s="188"/>
      <c r="D14" s="188"/>
      <c r="E14" s="188"/>
      <c r="I14" s="189"/>
      <c r="J14" s="176" t="s">
        <v>230</v>
      </c>
    </row>
    <row r="15" spans="1:17" x14ac:dyDescent="0.25">
      <c r="E15" s="185"/>
    </row>
    <row r="16" spans="1:17" x14ac:dyDescent="0.25">
      <c r="B16" s="4" t="s">
        <v>136</v>
      </c>
    </row>
    <row r="17" spans="2:11" x14ac:dyDescent="0.25">
      <c r="B17" s="122" t="s">
        <v>135</v>
      </c>
      <c r="C17" s="606" t="s">
        <v>231</v>
      </c>
      <c r="D17" s="607"/>
      <c r="E17" s="607"/>
      <c r="F17" s="607"/>
      <c r="G17" s="607"/>
      <c r="H17" s="607"/>
      <c r="I17" s="191"/>
      <c r="J17" s="191"/>
      <c r="K17" s="191"/>
    </row>
    <row r="18" spans="2:11" x14ac:dyDescent="0.25">
      <c r="B18" s="187" t="s">
        <v>232</v>
      </c>
      <c r="C18" s="190" t="s">
        <v>699</v>
      </c>
      <c r="D18" s="189"/>
      <c r="E18" s="189"/>
      <c r="F18" s="189"/>
      <c r="G18" s="189"/>
      <c r="H18" s="189"/>
      <c r="I18" s="192"/>
      <c r="J18" s="192"/>
      <c r="K18" s="192"/>
    </row>
    <row r="19" spans="2:11" x14ac:dyDescent="0.25">
      <c r="B19" s="187" t="s">
        <v>233</v>
      </c>
      <c r="C19" s="190" t="s">
        <v>700</v>
      </c>
      <c r="D19" s="189"/>
      <c r="E19" s="189"/>
      <c r="F19" s="189"/>
      <c r="G19" s="189"/>
      <c r="H19" s="189"/>
      <c r="I19" s="192"/>
      <c r="J19" s="192"/>
      <c r="K19" s="192"/>
    </row>
    <row r="20" spans="2:11" x14ac:dyDescent="0.25">
      <c r="B20" s="187" t="s">
        <v>234</v>
      </c>
      <c r="C20" s="190" t="s">
        <v>701</v>
      </c>
      <c r="D20" s="189"/>
      <c r="E20" s="189"/>
      <c r="F20" s="189"/>
      <c r="G20" s="189"/>
      <c r="H20" s="189"/>
      <c r="I20" s="192"/>
      <c r="J20" s="192"/>
      <c r="K20" s="192"/>
    </row>
    <row r="21" spans="2:11" x14ac:dyDescent="0.25">
      <c r="B21" s="187" t="s">
        <v>235</v>
      </c>
      <c r="C21" s="190" t="s">
        <v>702</v>
      </c>
      <c r="D21" s="189"/>
      <c r="E21" s="189"/>
      <c r="F21" s="189"/>
      <c r="G21" s="189"/>
      <c r="H21" s="189"/>
      <c r="I21" s="192"/>
      <c r="J21" s="192"/>
      <c r="K21" s="192"/>
    </row>
    <row r="22" spans="2:11" ht="15" customHeight="1" x14ac:dyDescent="0.25">
      <c r="B22" s="616" t="s">
        <v>236</v>
      </c>
      <c r="C22" s="614" t="s">
        <v>704</v>
      </c>
      <c r="D22" s="615"/>
      <c r="E22" s="615"/>
      <c r="F22" s="615"/>
      <c r="G22" s="615"/>
      <c r="H22" s="615"/>
      <c r="I22" s="193"/>
      <c r="J22" s="193"/>
      <c r="K22" s="193"/>
    </row>
    <row r="23" spans="2:11" ht="19.5" customHeight="1" x14ac:dyDescent="0.25">
      <c r="B23" s="616"/>
      <c r="C23" s="614"/>
      <c r="D23" s="615"/>
      <c r="E23" s="615"/>
      <c r="F23" s="615"/>
      <c r="G23" s="615"/>
      <c r="H23" s="615"/>
      <c r="I23" s="193"/>
      <c r="J23" s="193"/>
      <c r="K23" s="193"/>
    </row>
    <row r="24" spans="2:11" ht="19.5" customHeight="1" x14ac:dyDescent="0.25"/>
  </sheetData>
  <mergeCells count="11">
    <mergeCell ref="O5:P5"/>
    <mergeCell ref="E5:F5"/>
    <mergeCell ref="G5:H5"/>
    <mergeCell ref="I5:J5"/>
    <mergeCell ref="K5:L5"/>
    <mergeCell ref="M5:N5"/>
    <mergeCell ref="B12:C12"/>
    <mergeCell ref="D12:E12"/>
    <mergeCell ref="C22:H23"/>
    <mergeCell ref="C17:H17"/>
    <mergeCell ref="B22:B23"/>
  </mergeCells>
  <dataValidations count="1">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formula1>$B$6:$B$10</formula1>
    </dataValidation>
  </dataValidation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7105" r:id="rId3" name="Scroll Bar 1">
              <controlPr defaultSize="0" autoPict="0">
                <anchor moveWithCells="1">
                  <from>
                    <xdr:col>2</xdr:col>
                    <xdr:colOff>114300</xdr:colOff>
                    <xdr:row>11</xdr:row>
                    <xdr:rowOff>38100</xdr:rowOff>
                  </from>
                  <to>
                    <xdr:col>2</xdr:col>
                    <xdr:colOff>600075</xdr:colOff>
                    <xdr:row>11</xdr:row>
                    <xdr:rowOff>200025</xdr:rowOff>
                  </to>
                </anchor>
              </controlPr>
            </control>
          </mc:Choice>
        </mc:AlternateContent>
      </controls>
    </mc:Choice>
  </mc:AlternateConten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1"/>
  <sheetViews>
    <sheetView showGridLines="0" workbookViewId="0">
      <selection activeCell="C6" sqref="C6"/>
    </sheetView>
  </sheetViews>
  <sheetFormatPr defaultRowHeight="15" x14ac:dyDescent="0.25"/>
  <cols>
    <col min="1" max="1" width="5.85546875" style="581" customWidth="1"/>
    <col min="2" max="2" width="23.140625" style="581" customWidth="1"/>
    <col min="3" max="4" width="12.5703125" style="581" customWidth="1"/>
    <col min="5" max="5" width="34.85546875" style="581" customWidth="1"/>
    <col min="6" max="6" width="5.85546875" style="581" customWidth="1"/>
    <col min="7" max="16384" width="9.140625" style="581"/>
  </cols>
  <sheetData>
    <row r="1" spans="2:6" ht="19.5" customHeight="1" x14ac:dyDescent="0.25"/>
    <row r="2" spans="2:6" ht="18.75" x14ac:dyDescent="0.25">
      <c r="B2" s="589" t="s">
        <v>688</v>
      </c>
    </row>
    <row r="3" spans="2:6" ht="18" customHeight="1" x14ac:dyDescent="0.25">
      <c r="B3" s="603" t="s">
        <v>687</v>
      </c>
      <c r="C3" s="677" t="s">
        <v>686</v>
      </c>
      <c r="D3" s="677"/>
      <c r="E3" s="590"/>
      <c r="F3" s="592"/>
    </row>
    <row r="4" spans="2:6" ht="8.25" customHeight="1" x14ac:dyDescent="0.25">
      <c r="B4" s="590"/>
      <c r="C4" s="590"/>
      <c r="D4" s="590"/>
      <c r="E4" s="590"/>
    </row>
    <row r="5" spans="2:6" ht="18.75" customHeight="1" x14ac:dyDescent="0.25">
      <c r="B5" s="603" t="s">
        <v>685</v>
      </c>
      <c r="C5" s="678" t="s">
        <v>684</v>
      </c>
      <c r="D5" s="678"/>
      <c r="E5" s="603" t="s">
        <v>683</v>
      </c>
    </row>
    <row r="6" spans="2:6" x14ac:dyDescent="0.25">
      <c r="B6" s="591" t="s">
        <v>698</v>
      </c>
      <c r="C6" s="602"/>
      <c r="D6" s="599"/>
      <c r="E6" s="591"/>
      <c r="F6" s="582"/>
    </row>
    <row r="7" spans="2:6" x14ac:dyDescent="0.25">
      <c r="B7" s="591" t="s">
        <v>697</v>
      </c>
      <c r="C7" s="600"/>
      <c r="D7" s="599"/>
      <c r="E7" s="591"/>
    </row>
    <row r="8" spans="2:6" x14ac:dyDescent="0.25">
      <c r="B8" s="591" t="s">
        <v>696</v>
      </c>
      <c r="C8" s="600"/>
      <c r="D8" s="599"/>
      <c r="E8" s="591"/>
    </row>
    <row r="9" spans="2:6" x14ac:dyDescent="0.25">
      <c r="B9" s="591" t="s">
        <v>695</v>
      </c>
      <c r="C9" s="600"/>
      <c r="D9" s="599"/>
      <c r="E9" s="591"/>
    </row>
    <row r="10" spans="2:6" x14ac:dyDescent="0.25">
      <c r="B10" s="591" t="s">
        <v>694</v>
      </c>
      <c r="C10" s="600"/>
      <c r="D10" s="599"/>
      <c r="E10" s="591"/>
    </row>
    <row r="11" spans="2:6" x14ac:dyDescent="0.25">
      <c r="B11" s="591" t="s">
        <v>693</v>
      </c>
      <c r="C11" s="600"/>
      <c r="D11" s="599"/>
      <c r="E11" s="591"/>
    </row>
    <row r="12" spans="2:6" x14ac:dyDescent="0.25">
      <c r="B12" s="591" t="s">
        <v>692</v>
      </c>
      <c r="C12" s="600"/>
      <c r="D12" s="599"/>
      <c r="E12" s="591"/>
    </row>
    <row r="13" spans="2:6" ht="15" customHeight="1" x14ac:dyDescent="0.25">
      <c r="B13" s="591" t="s">
        <v>691</v>
      </c>
      <c r="C13" s="600"/>
      <c r="D13" s="599"/>
      <c r="E13" s="591"/>
    </row>
    <row r="14" spans="2:6" ht="15" hidden="1" customHeight="1" x14ac:dyDescent="0.25">
      <c r="B14" s="591" t="s">
        <v>690</v>
      </c>
      <c r="C14" s="600">
        <f t="shared" ref="C14" si="0">FIND(" ",B14,1)</f>
        <v>4</v>
      </c>
      <c r="D14" s="599">
        <f t="shared" ref="D14" si="1">LEN(B14)</f>
        <v>12</v>
      </c>
      <c r="E14" s="598" t="str">
        <f t="shared" ref="E14" si="2">LEFT(B14,FIND(" ",B14,1))&amp;"_"&amp;LEFT((RIGHT(B14,D14-C14)))&amp;C$3</f>
        <v>adi _a@vokasimerdeka.ac.id</v>
      </c>
    </row>
    <row r="15" spans="2:6" ht="16.5" customHeight="1" x14ac:dyDescent="0.25">
      <c r="E15" s="597"/>
    </row>
    <row r="16" spans="2:6" ht="15" customHeight="1" x14ac:dyDescent="0.25">
      <c r="B16" s="596" t="s">
        <v>333</v>
      </c>
    </row>
    <row r="17" spans="2:2" x14ac:dyDescent="0.25">
      <c r="B17" s="582" t="s">
        <v>673</v>
      </c>
    </row>
    <row r="18" spans="2:2" x14ac:dyDescent="0.25">
      <c r="B18" s="582" t="s">
        <v>672</v>
      </c>
    </row>
    <row r="19" spans="2:2" x14ac:dyDescent="0.25">
      <c r="B19" s="582" t="s">
        <v>689</v>
      </c>
    </row>
    <row r="20" spans="2:2" x14ac:dyDescent="0.25">
      <c r="B20" s="582" t="s">
        <v>670</v>
      </c>
    </row>
    <row r="21" spans="2:2" ht="19.5" customHeight="1" x14ac:dyDescent="0.25"/>
  </sheetData>
  <mergeCells count="2">
    <mergeCell ref="C3:D3"/>
    <mergeCell ref="C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1"/>
  <sheetViews>
    <sheetView showGridLines="0" workbookViewId="0">
      <selection activeCell="E12" sqref="E12:E16"/>
    </sheetView>
  </sheetViews>
  <sheetFormatPr defaultRowHeight="15" x14ac:dyDescent="0.25"/>
  <cols>
    <col min="1" max="1" width="5.85546875" style="1" customWidth="1"/>
    <col min="2" max="2" width="10.42578125" style="1" customWidth="1"/>
    <col min="3" max="8" width="11.28515625" style="1" customWidth="1"/>
    <col min="9" max="9" width="21.85546875" style="1" customWidth="1"/>
    <col min="10" max="10" width="5.85546875" style="1" customWidth="1"/>
    <col min="11" max="16384" width="9.140625" style="1"/>
  </cols>
  <sheetData>
    <row r="1" spans="2:13" ht="19.5" customHeight="1" x14ac:dyDescent="0.25"/>
    <row r="2" spans="2:13" ht="18.75" x14ac:dyDescent="0.25">
      <c r="B2" s="2" t="s">
        <v>53</v>
      </c>
    </row>
    <row r="3" spans="2:13" x14ac:dyDescent="0.25">
      <c r="B3" s="30"/>
      <c r="C3" s="7" t="s">
        <v>2</v>
      </c>
      <c r="D3" s="7" t="s">
        <v>3</v>
      </c>
      <c r="E3" s="7" t="s">
        <v>4</v>
      </c>
      <c r="F3" s="7" t="s">
        <v>14</v>
      </c>
      <c r="G3" s="7" t="s">
        <v>28</v>
      </c>
      <c r="H3" s="17" t="s">
        <v>15</v>
      </c>
    </row>
    <row r="4" spans="2:13" x14ac:dyDescent="0.25">
      <c r="B4" s="68" t="s">
        <v>38</v>
      </c>
      <c r="C4" s="6">
        <v>315</v>
      </c>
      <c r="D4" s="6">
        <v>378</v>
      </c>
      <c r="E4" s="6">
        <v>425</v>
      </c>
      <c r="F4" s="6">
        <v>314</v>
      </c>
      <c r="G4" s="6">
        <v>245</v>
      </c>
      <c r="H4" s="5">
        <v>585</v>
      </c>
    </row>
    <row r="5" spans="2:13" x14ac:dyDescent="0.25">
      <c r="B5" s="68" t="s">
        <v>39</v>
      </c>
      <c r="C5" s="6">
        <v>215</v>
      </c>
      <c r="D5" s="6">
        <v>475</v>
      </c>
      <c r="E5" s="6">
        <v>398</v>
      </c>
      <c r="F5" s="6">
        <v>475</v>
      </c>
      <c r="G5" s="6">
        <v>450</v>
      </c>
      <c r="H5" s="5">
        <v>305</v>
      </c>
    </row>
    <row r="6" spans="2:13" x14ac:dyDescent="0.25">
      <c r="B6" s="68" t="s">
        <v>40</v>
      </c>
      <c r="C6" s="6">
        <v>750</v>
      </c>
      <c r="D6" s="6">
        <v>750</v>
      </c>
      <c r="E6" s="6">
        <v>690</v>
      </c>
      <c r="F6" s="6">
        <v>715</v>
      </c>
      <c r="G6" s="6">
        <v>810</v>
      </c>
      <c r="H6" s="5">
        <v>920</v>
      </c>
    </row>
    <row r="7" spans="2:13" x14ac:dyDescent="0.25">
      <c r="B7" s="68" t="s">
        <v>41</v>
      </c>
      <c r="C7" s="6">
        <v>1050</v>
      </c>
      <c r="D7" s="6">
        <v>950</v>
      </c>
      <c r="E7" s="6">
        <v>875</v>
      </c>
      <c r="F7" s="6">
        <v>1010</v>
      </c>
      <c r="G7" s="6">
        <v>987</v>
      </c>
      <c r="H7" s="5">
        <v>850</v>
      </c>
      <c r="L7" s="1" t="s">
        <v>38</v>
      </c>
      <c r="M7" s="1">
        <v>1</v>
      </c>
    </row>
    <row r="8" spans="2:13" x14ac:dyDescent="0.25">
      <c r="B8" s="68" t="s">
        <v>42</v>
      </c>
      <c r="C8" s="6">
        <v>990</v>
      </c>
      <c r="D8" s="6">
        <v>1025</v>
      </c>
      <c r="E8" s="6">
        <v>750</v>
      </c>
      <c r="F8" s="6">
        <v>550</v>
      </c>
      <c r="G8" s="6">
        <v>650</v>
      </c>
      <c r="H8" s="5">
        <v>890</v>
      </c>
      <c r="L8" s="1" t="s">
        <v>39</v>
      </c>
      <c r="M8" s="1">
        <v>2</v>
      </c>
    </row>
    <row r="9" spans="2:13" x14ac:dyDescent="0.25">
      <c r="B9" s="68" t="s">
        <v>43</v>
      </c>
      <c r="C9" s="6">
        <v>1005</v>
      </c>
      <c r="D9" s="6">
        <v>785</v>
      </c>
      <c r="E9" s="6">
        <v>875</v>
      </c>
      <c r="F9" s="6">
        <v>950</v>
      </c>
      <c r="G9" s="6">
        <v>750</v>
      </c>
      <c r="H9" s="5">
        <v>950</v>
      </c>
      <c r="L9" s="1" t="s">
        <v>40</v>
      </c>
      <c r="M9" s="1">
        <v>3</v>
      </c>
    </row>
    <row r="10" spans="2:13" x14ac:dyDescent="0.25">
      <c r="E10" s="22"/>
      <c r="F10" s="22"/>
      <c r="L10" s="1" t="s">
        <v>41</v>
      </c>
      <c r="M10" s="1">
        <v>4</v>
      </c>
    </row>
    <row r="11" spans="2:13" x14ac:dyDescent="0.25">
      <c r="B11" s="4" t="s">
        <v>66</v>
      </c>
      <c r="L11" s="1" t="s">
        <v>42</v>
      </c>
      <c r="M11" s="1">
        <v>5</v>
      </c>
    </row>
    <row r="12" spans="2:13" x14ac:dyDescent="0.25">
      <c r="B12" s="25" t="s">
        <v>44</v>
      </c>
      <c r="C12" s="26"/>
      <c r="D12" s="26"/>
      <c r="E12" s="31"/>
      <c r="F12" s="29" t="s">
        <v>705</v>
      </c>
      <c r="L12" s="1" t="s">
        <v>43</v>
      </c>
      <c r="M12" s="1">
        <v>6</v>
      </c>
    </row>
    <row r="13" spans="2:13" x14ac:dyDescent="0.25">
      <c r="B13" s="25" t="s">
        <v>65</v>
      </c>
      <c r="C13" s="26"/>
      <c r="D13" s="26"/>
      <c r="E13" s="31"/>
      <c r="F13" s="29" t="s">
        <v>706</v>
      </c>
    </row>
    <row r="14" spans="2:13" x14ac:dyDescent="0.25">
      <c r="B14" s="23"/>
    </row>
    <row r="15" spans="2:13" x14ac:dyDescent="0.25">
      <c r="B15" s="27" t="s">
        <v>41</v>
      </c>
      <c r="C15" s="24" t="s">
        <v>45</v>
      </c>
      <c r="D15" s="28" t="s">
        <v>14</v>
      </c>
      <c r="E15" s="31"/>
      <c r="F15" s="29" t="s">
        <v>707</v>
      </c>
      <c r="L15" s="1" t="s">
        <v>14</v>
      </c>
      <c r="M15" s="1">
        <v>4</v>
      </c>
    </row>
    <row r="16" spans="2:13" x14ac:dyDescent="0.25">
      <c r="B16" s="25" t="s">
        <v>46</v>
      </c>
      <c r="C16" s="26"/>
      <c r="D16" s="28" t="s">
        <v>14</v>
      </c>
      <c r="E16" s="31"/>
      <c r="F16" s="29" t="s">
        <v>708</v>
      </c>
      <c r="L16" s="1" t="s">
        <v>3</v>
      </c>
      <c r="M16" s="1">
        <v>2</v>
      </c>
    </row>
    <row r="17" spans="12:13" ht="19.5" customHeight="1" x14ac:dyDescent="0.25">
      <c r="L17" s="1" t="s">
        <v>2</v>
      </c>
      <c r="M17" s="1">
        <v>1</v>
      </c>
    </row>
    <row r="18" spans="12:13" x14ac:dyDescent="0.25">
      <c r="L18" s="1" t="s">
        <v>15</v>
      </c>
      <c r="M18" s="1">
        <v>6</v>
      </c>
    </row>
    <row r="19" spans="12:13" x14ac:dyDescent="0.25">
      <c r="L19" s="1" t="s">
        <v>4</v>
      </c>
      <c r="M19" s="1">
        <v>3</v>
      </c>
    </row>
    <row r="20" spans="12:13" x14ac:dyDescent="0.25">
      <c r="L20" s="1" t="s">
        <v>28</v>
      </c>
      <c r="M20" s="1">
        <v>5</v>
      </c>
    </row>
    <row r="21" spans="12:13" x14ac:dyDescent="0.25">
      <c r="L21" s="1" t="s">
        <v>35</v>
      </c>
      <c r="M21" s="1">
        <v>0</v>
      </c>
    </row>
  </sheetData>
  <dataValidations count="2">
    <dataValidation type="list" allowBlank="1" showInputMessage="1" showErrorMessage="1" sqref="B15">
      <formula1>$B$4:$B$9</formula1>
    </dataValidation>
    <dataValidation type="list" allowBlank="1" showInputMessage="1" showErrorMessage="1" sqref="D15:D16">
      <formula1>$C$3:$H$3</formula1>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showGridLines="0" workbookViewId="0">
      <selection activeCell="E14" sqref="E14:E15"/>
    </sheetView>
  </sheetViews>
  <sheetFormatPr defaultRowHeight="15" x14ac:dyDescent="0.25"/>
  <cols>
    <col min="1" max="1" width="5.85546875" style="200" customWidth="1"/>
    <col min="2" max="2" width="5" style="200" customWidth="1"/>
    <col min="3" max="3" width="13.28515625" style="200" customWidth="1"/>
    <col min="4" max="7" width="10.42578125" style="200" customWidth="1"/>
    <col min="8" max="8" width="11" style="200" customWidth="1"/>
    <col min="9" max="9" width="10.85546875" style="200" customWidth="1"/>
    <col min="10" max="10" width="5.85546875" style="200" customWidth="1"/>
    <col min="11" max="16384" width="9.140625" style="200"/>
  </cols>
  <sheetData>
    <row r="1" spans="2:8" ht="19.5" customHeight="1" x14ac:dyDescent="0.25"/>
    <row r="2" spans="2:8" ht="18.75" x14ac:dyDescent="0.25">
      <c r="B2" s="229" t="s">
        <v>306</v>
      </c>
    </row>
    <row r="3" spans="2:8" x14ac:dyDescent="0.25">
      <c r="B3" s="617" t="s">
        <v>51</v>
      </c>
      <c r="C3" s="619" t="s">
        <v>307</v>
      </c>
      <c r="D3" s="620" t="s">
        <v>308</v>
      </c>
      <c r="E3" s="620"/>
      <c r="F3" s="620"/>
      <c r="G3" s="620"/>
      <c r="H3" s="238" t="s">
        <v>309</v>
      </c>
    </row>
    <row r="4" spans="2:8" x14ac:dyDescent="0.25">
      <c r="B4" s="618"/>
      <c r="C4" s="620"/>
      <c r="D4" s="236" t="s">
        <v>285</v>
      </c>
      <c r="E4" s="236" t="s">
        <v>287</v>
      </c>
      <c r="F4" s="236" t="s">
        <v>289</v>
      </c>
      <c r="G4" s="236" t="s">
        <v>290</v>
      </c>
      <c r="H4" s="237" t="s">
        <v>310</v>
      </c>
    </row>
    <row r="5" spans="2:8" x14ac:dyDescent="0.25">
      <c r="B5" s="230">
        <v>1</v>
      </c>
      <c r="C5" s="231" t="s">
        <v>311</v>
      </c>
      <c r="D5" s="273">
        <v>154</v>
      </c>
      <c r="E5" s="273">
        <v>175</v>
      </c>
      <c r="F5" s="273">
        <v>185</v>
      </c>
      <c r="G5" s="273">
        <v>201</v>
      </c>
      <c r="H5" s="274">
        <f>SUM(D5:G5)</f>
        <v>715</v>
      </c>
    </row>
    <row r="6" spans="2:8" x14ac:dyDescent="0.25">
      <c r="B6" s="230">
        <v>2</v>
      </c>
      <c r="C6" s="231" t="s">
        <v>312</v>
      </c>
      <c r="D6" s="273">
        <v>142</v>
      </c>
      <c r="E6" s="273">
        <v>182</v>
      </c>
      <c r="F6" s="273">
        <v>188</v>
      </c>
      <c r="G6" s="273">
        <v>198</v>
      </c>
      <c r="H6" s="274">
        <f t="shared" ref="H6:H12" si="0">SUM(D6:G6)</f>
        <v>710</v>
      </c>
    </row>
    <row r="7" spans="2:8" x14ac:dyDescent="0.25">
      <c r="B7" s="230">
        <v>3</v>
      </c>
      <c r="C7" s="231" t="s">
        <v>313</v>
      </c>
      <c r="D7" s="273">
        <v>147</v>
      </c>
      <c r="E7" s="273">
        <v>185</v>
      </c>
      <c r="F7" s="273">
        <v>179</v>
      </c>
      <c r="G7" s="273">
        <v>189</v>
      </c>
      <c r="H7" s="274">
        <f t="shared" si="0"/>
        <v>700</v>
      </c>
    </row>
    <row r="8" spans="2:8" x14ac:dyDescent="0.25">
      <c r="B8" s="230">
        <v>4</v>
      </c>
      <c r="C8" s="231" t="s">
        <v>314</v>
      </c>
      <c r="D8" s="273">
        <v>165</v>
      </c>
      <c r="E8" s="273">
        <v>165</v>
      </c>
      <c r="F8" s="273">
        <v>180</v>
      </c>
      <c r="G8" s="273">
        <v>200</v>
      </c>
      <c r="H8" s="274">
        <f t="shared" si="0"/>
        <v>710</v>
      </c>
    </row>
    <row r="9" spans="2:8" x14ac:dyDescent="0.25">
      <c r="B9" s="230">
        <v>5</v>
      </c>
      <c r="C9" s="231" t="s">
        <v>315</v>
      </c>
      <c r="D9" s="273">
        <v>145</v>
      </c>
      <c r="E9" s="273">
        <v>180</v>
      </c>
      <c r="F9" s="273">
        <v>188</v>
      </c>
      <c r="G9" s="273">
        <v>196</v>
      </c>
      <c r="H9" s="274">
        <f t="shared" si="0"/>
        <v>709</v>
      </c>
    </row>
    <row r="10" spans="2:8" x14ac:dyDescent="0.25">
      <c r="B10" s="230">
        <v>6</v>
      </c>
      <c r="C10" s="231" t="s">
        <v>316</v>
      </c>
      <c r="D10" s="273">
        <v>162</v>
      </c>
      <c r="E10" s="273">
        <v>169</v>
      </c>
      <c r="F10" s="273">
        <v>187</v>
      </c>
      <c r="G10" s="273">
        <v>202</v>
      </c>
      <c r="H10" s="274">
        <f t="shared" si="0"/>
        <v>720</v>
      </c>
    </row>
    <row r="11" spans="2:8" x14ac:dyDescent="0.25">
      <c r="B11" s="230">
        <v>7</v>
      </c>
      <c r="C11" s="231" t="s">
        <v>317</v>
      </c>
      <c r="D11" s="273">
        <v>144</v>
      </c>
      <c r="E11" s="273">
        <v>175</v>
      </c>
      <c r="F11" s="273">
        <v>186</v>
      </c>
      <c r="G11" s="273">
        <v>201</v>
      </c>
      <c r="H11" s="274">
        <f t="shared" si="0"/>
        <v>706</v>
      </c>
    </row>
    <row r="12" spans="2:8" x14ac:dyDescent="0.25">
      <c r="B12" s="230">
        <v>8</v>
      </c>
      <c r="C12" s="231" t="s">
        <v>318</v>
      </c>
      <c r="D12" s="273">
        <v>150</v>
      </c>
      <c r="E12" s="273">
        <v>168</v>
      </c>
      <c r="F12" s="273">
        <v>188</v>
      </c>
      <c r="G12" s="273">
        <v>198</v>
      </c>
      <c r="H12" s="274">
        <f t="shared" si="0"/>
        <v>704</v>
      </c>
    </row>
    <row r="14" spans="2:8" x14ac:dyDescent="0.25">
      <c r="B14" s="243" t="s">
        <v>319</v>
      </c>
      <c r="C14" s="243"/>
      <c r="D14" s="243"/>
      <c r="E14" s="275"/>
      <c r="F14" s="245" t="s">
        <v>709</v>
      </c>
    </row>
    <row r="15" spans="2:8" x14ac:dyDescent="0.25">
      <c r="B15" s="243" t="s">
        <v>307</v>
      </c>
      <c r="C15" s="243"/>
      <c r="D15" s="243"/>
      <c r="E15" s="234"/>
      <c r="F15" s="245" t="s">
        <v>710</v>
      </c>
    </row>
    <row r="16" spans="2:8" ht="19.5" customHeight="1" x14ac:dyDescent="0.25"/>
  </sheetData>
  <mergeCells count="3">
    <mergeCell ref="B3:B4"/>
    <mergeCell ref="C3:C4"/>
    <mergeCell ref="D3:G3"/>
  </mergeCells>
  <conditionalFormatting sqref="H5:H12">
    <cfRule type="cellIs" dxfId="21" priority="2" operator="equal">
      <formula>$E$14</formula>
    </cfRule>
  </conditionalFormatting>
  <conditionalFormatting sqref="C5:C12">
    <cfRule type="cellIs" dxfId="20" priority="1" operator="equal">
      <formula>$E$15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3"/>
  <sheetViews>
    <sheetView showGridLines="0" workbookViewId="0">
      <selection activeCell="D12" sqref="D12"/>
    </sheetView>
  </sheetViews>
  <sheetFormatPr defaultRowHeight="15" x14ac:dyDescent="0.25"/>
  <cols>
    <col min="1" max="1" width="5.85546875" style="32" customWidth="1"/>
    <col min="2" max="2" width="12.85546875" style="32" customWidth="1"/>
    <col min="3" max="11" width="7.140625" style="32" customWidth="1"/>
    <col min="12" max="13" width="7.140625" style="32" hidden="1" customWidth="1"/>
    <col min="14" max="14" width="7.140625" style="32" customWidth="1"/>
    <col min="15" max="15" width="7.85546875" style="32" customWidth="1"/>
    <col min="16" max="16" width="5.85546875" style="32" customWidth="1"/>
    <col min="17" max="16384" width="9.140625" style="32"/>
  </cols>
  <sheetData>
    <row r="1" spans="2:15" ht="19.5" customHeight="1" x14ac:dyDescent="0.25"/>
    <row r="2" spans="2:15" ht="18.75" x14ac:dyDescent="0.25">
      <c r="B2" s="49" t="s">
        <v>0</v>
      </c>
    </row>
    <row r="3" spans="2:15" x14ac:dyDescent="0.25">
      <c r="B3" s="33" t="s">
        <v>1</v>
      </c>
      <c r="C3" s="39" t="s">
        <v>24</v>
      </c>
      <c r="D3" s="39" t="s">
        <v>25</v>
      </c>
      <c r="E3" s="39" t="s">
        <v>26</v>
      </c>
      <c r="F3" s="39" t="s">
        <v>27</v>
      </c>
      <c r="G3" s="39" t="s">
        <v>28</v>
      </c>
      <c r="H3" s="39" t="s">
        <v>29</v>
      </c>
      <c r="I3" s="39" t="s">
        <v>30</v>
      </c>
      <c r="J3" s="39" t="s">
        <v>137</v>
      </c>
      <c r="K3" s="39" t="s">
        <v>31</v>
      </c>
      <c r="L3" s="39" t="s">
        <v>32</v>
      </c>
      <c r="M3" s="39" t="s">
        <v>138</v>
      </c>
      <c r="N3" s="39" t="s">
        <v>33</v>
      </c>
      <c r="O3" s="38" t="s">
        <v>10</v>
      </c>
    </row>
    <row r="4" spans="2:15" x14ac:dyDescent="0.25">
      <c r="B4" s="43" t="s">
        <v>5</v>
      </c>
      <c r="C4" s="44">
        <v>54</v>
      </c>
      <c r="D4" s="44">
        <v>77</v>
      </c>
      <c r="E4" s="44">
        <v>55</v>
      </c>
      <c r="F4" s="44">
        <v>57</v>
      </c>
      <c r="G4" s="44">
        <v>63</v>
      </c>
      <c r="H4" s="44">
        <v>44</v>
      </c>
      <c r="I4" s="44">
        <v>67</v>
      </c>
      <c r="J4" s="44">
        <v>72</v>
      </c>
      <c r="K4" s="44">
        <v>65</v>
      </c>
      <c r="L4" s="44">
        <v>55</v>
      </c>
      <c r="M4" s="44">
        <v>54</v>
      </c>
      <c r="N4" s="44">
        <v>51</v>
      </c>
      <c r="O4" s="45">
        <f>SUM(C4:N4)</f>
        <v>714</v>
      </c>
    </row>
    <row r="5" spans="2:15" x14ac:dyDescent="0.25">
      <c r="B5" s="35" t="s">
        <v>6</v>
      </c>
      <c r="C5" s="40">
        <v>64</v>
      </c>
      <c r="D5" s="40">
        <v>52</v>
      </c>
      <c r="E5" s="40">
        <v>57</v>
      </c>
      <c r="F5" s="40">
        <v>52</v>
      </c>
      <c r="G5" s="40">
        <v>61</v>
      </c>
      <c r="H5" s="40">
        <v>55</v>
      </c>
      <c r="I5" s="40">
        <v>75</v>
      </c>
      <c r="J5" s="40">
        <v>62</v>
      </c>
      <c r="K5" s="40">
        <v>54</v>
      </c>
      <c r="L5" s="40">
        <v>55</v>
      </c>
      <c r="M5" s="40">
        <v>48</v>
      </c>
      <c r="N5" s="40">
        <v>42</v>
      </c>
      <c r="O5" s="37">
        <f>SUM(C5:N5)</f>
        <v>677</v>
      </c>
    </row>
    <row r="6" spans="2:15" x14ac:dyDescent="0.25">
      <c r="B6" s="35" t="s">
        <v>11</v>
      </c>
      <c r="C6" s="40">
        <v>98</v>
      </c>
      <c r="D6" s="40">
        <v>102</v>
      </c>
      <c r="E6" s="40">
        <v>116</v>
      </c>
      <c r="F6" s="40">
        <v>122</v>
      </c>
      <c r="G6" s="40">
        <v>118</v>
      </c>
      <c r="H6" s="40">
        <v>115</v>
      </c>
      <c r="I6" s="40">
        <v>125</v>
      </c>
      <c r="J6" s="40">
        <v>110</v>
      </c>
      <c r="K6" s="40">
        <v>98</v>
      </c>
      <c r="L6" s="40">
        <v>105</v>
      </c>
      <c r="M6" s="40">
        <v>114</v>
      </c>
      <c r="N6" s="40">
        <v>128</v>
      </c>
      <c r="O6" s="37">
        <f>SUM(C6:N6)</f>
        <v>1351</v>
      </c>
    </row>
    <row r="7" spans="2:15" x14ac:dyDescent="0.25">
      <c r="B7" s="35" t="s">
        <v>7</v>
      </c>
      <c r="C7" s="40">
        <v>70</v>
      </c>
      <c r="D7" s="40">
        <v>68</v>
      </c>
      <c r="E7" s="40">
        <v>72</v>
      </c>
      <c r="F7" s="40">
        <v>68</v>
      </c>
      <c r="G7" s="40">
        <v>70</v>
      </c>
      <c r="H7" s="40">
        <v>58</v>
      </c>
      <c r="I7" s="40">
        <v>63</v>
      </c>
      <c r="J7" s="40">
        <v>75</v>
      </c>
      <c r="K7" s="40">
        <v>64</v>
      </c>
      <c r="L7" s="40">
        <v>62</v>
      </c>
      <c r="M7" s="40">
        <v>60</v>
      </c>
      <c r="N7" s="40">
        <v>57</v>
      </c>
      <c r="O7" s="37">
        <f>SUM(C7:N7)</f>
        <v>787</v>
      </c>
    </row>
    <row r="8" spans="2:15" x14ac:dyDescent="0.25">
      <c r="B8" s="46" t="s">
        <v>8</v>
      </c>
      <c r="C8" s="47">
        <v>90</v>
      </c>
      <c r="D8" s="47">
        <v>98</v>
      </c>
      <c r="E8" s="47">
        <v>102</v>
      </c>
      <c r="F8" s="47">
        <v>114</v>
      </c>
      <c r="G8" s="47">
        <v>110</v>
      </c>
      <c r="H8" s="47">
        <v>125</v>
      </c>
      <c r="I8" s="47">
        <v>124</v>
      </c>
      <c r="J8" s="47">
        <v>125</v>
      </c>
      <c r="K8" s="47">
        <v>118</v>
      </c>
      <c r="L8" s="47">
        <v>125</v>
      </c>
      <c r="M8" s="47">
        <v>140</v>
      </c>
      <c r="N8" s="47">
        <v>105</v>
      </c>
      <c r="O8" s="48">
        <f>SUM(C8:N8)</f>
        <v>1376</v>
      </c>
    </row>
    <row r="9" spans="2:15" x14ac:dyDescent="0.25">
      <c r="B9" s="34" t="s">
        <v>10</v>
      </c>
      <c r="C9" s="41">
        <f t="shared" ref="C9:O9" si="0">SUM(C4:C8)</f>
        <v>376</v>
      </c>
      <c r="D9" s="41">
        <f t="shared" si="0"/>
        <v>397</v>
      </c>
      <c r="E9" s="41">
        <f t="shared" si="0"/>
        <v>402</v>
      </c>
      <c r="F9" s="41">
        <f t="shared" si="0"/>
        <v>413</v>
      </c>
      <c r="G9" s="41">
        <f t="shared" si="0"/>
        <v>422</v>
      </c>
      <c r="H9" s="41">
        <f t="shared" si="0"/>
        <v>397</v>
      </c>
      <c r="I9" s="41">
        <f t="shared" si="0"/>
        <v>454</v>
      </c>
      <c r="J9" s="41">
        <f t="shared" si="0"/>
        <v>444</v>
      </c>
      <c r="K9" s="41">
        <f t="shared" si="0"/>
        <v>399</v>
      </c>
      <c r="L9" s="41">
        <f t="shared" si="0"/>
        <v>402</v>
      </c>
      <c r="M9" s="41">
        <f t="shared" si="0"/>
        <v>416</v>
      </c>
      <c r="N9" s="41">
        <f t="shared" si="0"/>
        <v>383</v>
      </c>
      <c r="O9" s="36">
        <f t="shared" si="0"/>
        <v>4905</v>
      </c>
    </row>
    <row r="11" spans="2:15" x14ac:dyDescent="0.25">
      <c r="B11" s="33" t="s">
        <v>1</v>
      </c>
      <c r="C11" s="39" t="s">
        <v>9</v>
      </c>
      <c r="D11" s="33" t="s">
        <v>10</v>
      </c>
    </row>
    <row r="12" spans="2:15" x14ac:dyDescent="0.25">
      <c r="B12" s="35" t="s">
        <v>11</v>
      </c>
      <c r="C12" s="42" t="s">
        <v>29</v>
      </c>
      <c r="D12" s="50"/>
      <c r="E12" s="51" t="s">
        <v>711</v>
      </c>
    </row>
    <row r="13" spans="2:15" ht="19.5" customHeight="1" x14ac:dyDescent="0.25"/>
  </sheetData>
  <dataValidations count="2">
    <dataValidation type="list" allowBlank="1" showInputMessage="1" showErrorMessage="1" sqref="C12">
      <formula1>$C$3:$N$3</formula1>
    </dataValidation>
    <dataValidation type="list" allowBlank="1" showInputMessage="1" showErrorMessage="1" sqref="B12">
      <formula1>$B$4:$B$8</formula1>
    </dataValidation>
  </dataValidation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18"/>
  <sheetViews>
    <sheetView showGridLines="0" workbookViewId="0">
      <selection activeCell="D4" sqref="D4:E5"/>
    </sheetView>
  </sheetViews>
  <sheetFormatPr defaultRowHeight="15" x14ac:dyDescent="0.25"/>
  <cols>
    <col min="1" max="2" width="5.85546875" style="200" customWidth="1"/>
    <col min="3" max="3" width="24.42578125" style="200" customWidth="1"/>
    <col min="4" max="4" width="8.42578125" style="200" customWidth="1"/>
    <col min="5" max="5" width="13.42578125" style="200" customWidth="1"/>
    <col min="6" max="6" width="5.85546875" style="200" customWidth="1"/>
    <col min="7" max="7" width="9.140625" style="200" customWidth="1"/>
    <col min="8" max="8" width="5.7109375" style="200" customWidth="1"/>
    <col min="9" max="9" width="25.42578125" style="200" customWidth="1"/>
    <col min="10" max="10" width="5.85546875" style="200" customWidth="1"/>
    <col min="11" max="16384" width="9.140625" style="200"/>
  </cols>
  <sheetData>
    <row r="1" spans="2:9" ht="19.5" customHeight="1" x14ac:dyDescent="0.25"/>
    <row r="2" spans="2:9" ht="18.75" x14ac:dyDescent="0.25">
      <c r="B2" s="229" t="s">
        <v>279</v>
      </c>
    </row>
    <row r="3" spans="2:9" ht="15.75" customHeight="1" x14ac:dyDescent="0.25">
      <c r="B3" s="243" t="s">
        <v>280</v>
      </c>
      <c r="C3" s="204"/>
      <c r="D3" s="235">
        <v>6</v>
      </c>
      <c r="E3" s="244"/>
    </row>
    <row r="4" spans="2:9" x14ac:dyDescent="0.25">
      <c r="B4" s="243" t="s">
        <v>64</v>
      </c>
      <c r="C4" s="204"/>
      <c r="D4" s="621"/>
      <c r="E4" s="622"/>
      <c r="F4" s="245" t="s">
        <v>712</v>
      </c>
      <c r="G4" s="245"/>
    </row>
    <row r="5" spans="2:9" x14ac:dyDescent="0.25">
      <c r="B5" s="243" t="s">
        <v>281</v>
      </c>
      <c r="C5" s="204"/>
      <c r="D5" s="623"/>
      <c r="E5" s="624"/>
      <c r="F5" s="245" t="s">
        <v>713</v>
      </c>
      <c r="G5" s="245"/>
    </row>
    <row r="7" spans="2:9" x14ac:dyDescent="0.25">
      <c r="B7" s="237" t="s">
        <v>47</v>
      </c>
      <c r="C7" s="236" t="s">
        <v>281</v>
      </c>
      <c r="D7" s="236" t="s">
        <v>282</v>
      </c>
      <c r="E7" s="237" t="s">
        <v>62</v>
      </c>
      <c r="G7" s="222" t="s">
        <v>283</v>
      </c>
    </row>
    <row r="8" spans="2:9" x14ac:dyDescent="0.25">
      <c r="B8" s="232">
        <v>1</v>
      </c>
      <c r="C8" s="231" t="s">
        <v>284</v>
      </c>
      <c r="D8" s="233" t="s">
        <v>285</v>
      </c>
      <c r="E8" s="246">
        <v>47850000</v>
      </c>
      <c r="G8" s="230">
        <f t="shared" ref="G8:G17" si="0">RANK(E8,E$8:E$17,0)</f>
        <v>5</v>
      </c>
    </row>
    <row r="9" spans="2:9" x14ac:dyDescent="0.25">
      <c r="B9" s="232">
        <v>2</v>
      </c>
      <c r="C9" s="231" t="s">
        <v>286</v>
      </c>
      <c r="D9" s="233" t="s">
        <v>287</v>
      </c>
      <c r="E9" s="246">
        <v>45875000</v>
      </c>
      <c r="G9" s="230">
        <f t="shared" si="0"/>
        <v>6</v>
      </c>
    </row>
    <row r="10" spans="2:9" x14ac:dyDescent="0.25">
      <c r="B10" s="232">
        <v>3</v>
      </c>
      <c r="C10" s="231" t="s">
        <v>288</v>
      </c>
      <c r="D10" s="233" t="s">
        <v>289</v>
      </c>
      <c r="E10" s="246">
        <v>62450000</v>
      </c>
      <c r="G10" s="230">
        <f t="shared" si="0"/>
        <v>4</v>
      </c>
    </row>
    <row r="11" spans="2:9" x14ac:dyDescent="0.25">
      <c r="B11" s="232">
        <v>4</v>
      </c>
      <c r="C11" s="231" t="s">
        <v>278</v>
      </c>
      <c r="D11" s="233" t="s">
        <v>290</v>
      </c>
      <c r="E11" s="246">
        <v>41250000</v>
      </c>
      <c r="G11" s="230">
        <f t="shared" si="0"/>
        <v>7</v>
      </c>
    </row>
    <row r="12" spans="2:9" x14ac:dyDescent="0.25">
      <c r="B12" s="232">
        <v>5</v>
      </c>
      <c r="C12" s="231" t="s">
        <v>291</v>
      </c>
      <c r="D12" s="233" t="s">
        <v>292</v>
      </c>
      <c r="E12" s="246">
        <v>28875000</v>
      </c>
      <c r="G12" s="230">
        <f t="shared" si="0"/>
        <v>10</v>
      </c>
      <c r="I12" s="200" t="s">
        <v>293</v>
      </c>
    </row>
    <row r="13" spans="2:9" x14ac:dyDescent="0.25">
      <c r="B13" s="232">
        <v>6</v>
      </c>
      <c r="C13" s="231" t="s">
        <v>274</v>
      </c>
      <c r="D13" s="233" t="s">
        <v>294</v>
      </c>
      <c r="E13" s="246">
        <v>36985000</v>
      </c>
      <c r="G13" s="230">
        <f t="shared" si="0"/>
        <v>8</v>
      </c>
    </row>
    <row r="14" spans="2:9" x14ac:dyDescent="0.25">
      <c r="B14" s="232">
        <v>7</v>
      </c>
      <c r="C14" s="231" t="s">
        <v>127</v>
      </c>
      <c r="D14" s="233" t="s">
        <v>295</v>
      </c>
      <c r="E14" s="246">
        <v>75985000</v>
      </c>
      <c r="G14" s="230">
        <f t="shared" si="0"/>
        <v>2</v>
      </c>
    </row>
    <row r="15" spans="2:9" x14ac:dyDescent="0.25">
      <c r="B15" s="232">
        <v>8</v>
      </c>
      <c r="C15" s="231" t="s">
        <v>207</v>
      </c>
      <c r="D15" s="233" t="s">
        <v>296</v>
      </c>
      <c r="E15" s="246">
        <v>65478000</v>
      </c>
      <c r="G15" s="230">
        <f t="shared" si="0"/>
        <v>3</v>
      </c>
    </row>
    <row r="16" spans="2:9" x14ac:dyDescent="0.25">
      <c r="B16" s="232">
        <v>9</v>
      </c>
      <c r="C16" s="231" t="s">
        <v>275</v>
      </c>
      <c r="D16" s="233" t="s">
        <v>297</v>
      </c>
      <c r="E16" s="246">
        <v>87540000</v>
      </c>
      <c r="G16" s="230">
        <f t="shared" si="0"/>
        <v>1</v>
      </c>
    </row>
    <row r="17" spans="2:7" x14ac:dyDescent="0.25">
      <c r="B17" s="232">
        <v>10</v>
      </c>
      <c r="C17" s="231" t="s">
        <v>298</v>
      </c>
      <c r="D17" s="233" t="s">
        <v>299</v>
      </c>
      <c r="E17" s="246">
        <v>29875000</v>
      </c>
      <c r="G17" s="230">
        <f t="shared" si="0"/>
        <v>9</v>
      </c>
    </row>
    <row r="18" spans="2:7" ht="19.5" customHeight="1" x14ac:dyDescent="0.25"/>
  </sheetData>
  <mergeCells count="2">
    <mergeCell ref="D4:E4"/>
    <mergeCell ref="D5:E5"/>
  </mergeCells>
  <conditionalFormatting sqref="E8:E17">
    <cfRule type="cellIs" dxfId="19" priority="1" operator="equal">
      <formula>$D$4</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8369" r:id="rId3" name="Scroll Bar 1">
              <controlPr defaultSize="0" autoPict="0">
                <anchor moveWithCells="1">
                  <from>
                    <xdr:col>2</xdr:col>
                    <xdr:colOff>1066800</xdr:colOff>
                    <xdr:row>2</xdr:row>
                    <xdr:rowOff>19050</xdr:rowOff>
                  </from>
                  <to>
                    <xdr:col>2</xdr:col>
                    <xdr:colOff>1552575</xdr:colOff>
                    <xdr:row>2</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18"/>
  <sheetViews>
    <sheetView showGridLines="0" workbookViewId="0">
      <selection activeCell="D5" sqref="D5"/>
    </sheetView>
  </sheetViews>
  <sheetFormatPr defaultRowHeight="15" x14ac:dyDescent="0.25"/>
  <cols>
    <col min="1" max="2" width="5.85546875" style="200" customWidth="1"/>
    <col min="3" max="3" width="24.42578125" style="200" customWidth="1"/>
    <col min="4" max="4" width="12.5703125" style="200" customWidth="1"/>
    <col min="5" max="5" width="1.28515625" style="200" customWidth="1"/>
    <col min="6" max="6" width="13.5703125" style="200" customWidth="1"/>
    <col min="7" max="7" width="5.85546875" style="200" customWidth="1"/>
    <col min="8" max="8" width="25.140625" style="200" customWidth="1"/>
    <col min="9" max="9" width="13.5703125" style="200" customWidth="1"/>
    <col min="10" max="10" width="5.85546875" style="200" customWidth="1"/>
    <col min="11" max="16384" width="9.140625" style="200"/>
  </cols>
  <sheetData>
    <row r="1" spans="2:9" ht="19.5" customHeight="1" x14ac:dyDescent="0.25"/>
    <row r="2" spans="2:9" ht="18.75" x14ac:dyDescent="0.25">
      <c r="B2" s="229" t="s">
        <v>300</v>
      </c>
    </row>
    <row r="3" spans="2:9" ht="15.75" customHeight="1" x14ac:dyDescent="0.25">
      <c r="B3" s="243" t="s">
        <v>280</v>
      </c>
      <c r="C3" s="204"/>
      <c r="D3" s="235">
        <v>1</v>
      </c>
      <c r="E3" s="247"/>
      <c r="F3" s="248"/>
    </row>
    <row r="4" spans="2:9" x14ac:dyDescent="0.25">
      <c r="B4" s="243" t="s">
        <v>280</v>
      </c>
      <c r="C4" s="204"/>
      <c r="D4" s="235">
        <v>2</v>
      </c>
      <c r="E4" s="247"/>
      <c r="F4" s="249"/>
      <c r="G4" s="245"/>
    </row>
    <row r="5" spans="2:9" x14ac:dyDescent="0.25">
      <c r="B5" s="243" t="s">
        <v>301</v>
      </c>
      <c r="C5" s="204"/>
      <c r="D5" s="250"/>
      <c r="E5" s="251" t="s">
        <v>714</v>
      </c>
      <c r="F5" s="252"/>
      <c r="G5" s="245"/>
    </row>
    <row r="7" spans="2:9" x14ac:dyDescent="0.25">
      <c r="B7" s="237" t="s">
        <v>47</v>
      </c>
      <c r="C7" s="236" t="s">
        <v>281</v>
      </c>
      <c r="D7" s="236" t="s">
        <v>282</v>
      </c>
      <c r="E7" s="237"/>
      <c r="F7" s="237" t="s">
        <v>62</v>
      </c>
      <c r="H7" s="221" t="s">
        <v>293</v>
      </c>
    </row>
    <row r="8" spans="2:9" x14ac:dyDescent="0.25">
      <c r="B8" s="232">
        <v>1</v>
      </c>
      <c r="C8" s="231" t="s">
        <v>284</v>
      </c>
      <c r="D8" s="233" t="s">
        <v>285</v>
      </c>
      <c r="E8" s="253">
        <f>F8</f>
        <v>47850000</v>
      </c>
      <c r="F8" s="246">
        <v>47850000</v>
      </c>
      <c r="H8" s="243" t="str">
        <f>B3&amp;" "&amp;D3</f>
        <v>Penjualan terbesar ke- 1</v>
      </c>
      <c r="I8" s="254">
        <f>LARGE(F$8:F$17,D3)</f>
        <v>87540000</v>
      </c>
    </row>
    <row r="9" spans="2:9" x14ac:dyDescent="0.25">
      <c r="B9" s="232">
        <v>2</v>
      </c>
      <c r="C9" s="231" t="s">
        <v>286</v>
      </c>
      <c r="D9" s="233" t="s">
        <v>287</v>
      </c>
      <c r="E9" s="255">
        <f t="shared" ref="E9:E17" si="0">F9</f>
        <v>45875000</v>
      </c>
      <c r="F9" s="246">
        <v>45875000</v>
      </c>
      <c r="H9" s="256" t="str">
        <f>B4&amp;" "&amp;D4</f>
        <v>Penjualan terbesar ke- 2</v>
      </c>
      <c r="I9" s="257">
        <f>LARGE(F$8:F$17,D4)</f>
        <v>75985000</v>
      </c>
    </row>
    <row r="10" spans="2:9" x14ac:dyDescent="0.25">
      <c r="B10" s="232">
        <v>3</v>
      </c>
      <c r="C10" s="231" t="s">
        <v>288</v>
      </c>
      <c r="D10" s="233" t="s">
        <v>289</v>
      </c>
      <c r="E10" s="255">
        <f t="shared" si="0"/>
        <v>62450000</v>
      </c>
      <c r="F10" s="246">
        <v>62450000</v>
      </c>
      <c r="H10" s="258" t="s">
        <v>301</v>
      </c>
      <c r="I10" s="254">
        <f>ABS(I9-I8)</f>
        <v>11555000</v>
      </c>
    </row>
    <row r="11" spans="2:9" x14ac:dyDescent="0.25">
      <c r="B11" s="232">
        <v>4</v>
      </c>
      <c r="C11" s="231" t="s">
        <v>278</v>
      </c>
      <c r="D11" s="233" t="s">
        <v>290</v>
      </c>
      <c r="E11" s="255">
        <f t="shared" si="0"/>
        <v>41250000</v>
      </c>
      <c r="F11" s="246">
        <v>41250000</v>
      </c>
    </row>
    <row r="12" spans="2:9" x14ac:dyDescent="0.25">
      <c r="B12" s="232">
        <v>5</v>
      </c>
      <c r="C12" s="231" t="s">
        <v>291</v>
      </c>
      <c r="D12" s="233" t="s">
        <v>292</v>
      </c>
      <c r="E12" s="255">
        <f t="shared" si="0"/>
        <v>28875000</v>
      </c>
      <c r="F12" s="246">
        <v>28875000</v>
      </c>
    </row>
    <row r="13" spans="2:9" x14ac:dyDescent="0.25">
      <c r="B13" s="232">
        <v>6</v>
      </c>
      <c r="C13" s="231" t="s">
        <v>274</v>
      </c>
      <c r="D13" s="233" t="s">
        <v>294</v>
      </c>
      <c r="E13" s="255">
        <f t="shared" si="0"/>
        <v>36985000</v>
      </c>
      <c r="F13" s="246">
        <v>36985000</v>
      </c>
    </row>
    <row r="14" spans="2:9" x14ac:dyDescent="0.25">
      <c r="B14" s="232">
        <v>7</v>
      </c>
      <c r="C14" s="231" t="s">
        <v>127</v>
      </c>
      <c r="D14" s="233" t="s">
        <v>295</v>
      </c>
      <c r="E14" s="255">
        <f t="shared" si="0"/>
        <v>75985000</v>
      </c>
      <c r="F14" s="246">
        <v>75985000</v>
      </c>
    </row>
    <row r="15" spans="2:9" x14ac:dyDescent="0.25">
      <c r="B15" s="232">
        <v>8</v>
      </c>
      <c r="C15" s="231" t="s">
        <v>207</v>
      </c>
      <c r="D15" s="233" t="s">
        <v>296</v>
      </c>
      <c r="E15" s="255">
        <f t="shared" si="0"/>
        <v>65478000</v>
      </c>
      <c r="F15" s="246">
        <v>65478000</v>
      </c>
    </row>
    <row r="16" spans="2:9" x14ac:dyDescent="0.25">
      <c r="B16" s="232">
        <v>9</v>
      </c>
      <c r="C16" s="231" t="s">
        <v>275</v>
      </c>
      <c r="D16" s="233" t="s">
        <v>297</v>
      </c>
      <c r="E16" s="255">
        <f t="shared" si="0"/>
        <v>87540000</v>
      </c>
      <c r="F16" s="246">
        <v>87540000</v>
      </c>
    </row>
    <row r="17" spans="2:6" x14ac:dyDescent="0.25">
      <c r="B17" s="232">
        <v>10</v>
      </c>
      <c r="C17" s="231" t="s">
        <v>298</v>
      </c>
      <c r="D17" s="233" t="s">
        <v>299</v>
      </c>
      <c r="E17" s="255">
        <f t="shared" si="0"/>
        <v>29875000</v>
      </c>
      <c r="F17" s="246">
        <v>29875000</v>
      </c>
    </row>
    <row r="18" spans="2:6" ht="19.5" customHeight="1" x14ac:dyDescent="0.25"/>
  </sheetData>
  <conditionalFormatting sqref="E8:E17">
    <cfRule type="cellIs" dxfId="18" priority="1" operator="equal">
      <formula>$I$9</formula>
    </cfRule>
    <cfRule type="cellIs" dxfId="17" priority="2" operator="equal">
      <formula>$I$8</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9393" r:id="rId3" name="Scroll Bar 1">
              <controlPr defaultSize="0" autoPict="0">
                <anchor moveWithCells="1">
                  <from>
                    <xdr:col>2</xdr:col>
                    <xdr:colOff>1066800</xdr:colOff>
                    <xdr:row>2</xdr:row>
                    <xdr:rowOff>19050</xdr:rowOff>
                  </from>
                  <to>
                    <xdr:col>2</xdr:col>
                    <xdr:colOff>1552575</xdr:colOff>
                    <xdr:row>2</xdr:row>
                    <xdr:rowOff>180975</xdr:rowOff>
                  </to>
                </anchor>
              </controlPr>
            </control>
          </mc:Choice>
        </mc:AlternateContent>
        <mc:AlternateContent xmlns:mc="http://schemas.openxmlformats.org/markup-compatibility/2006">
          <mc:Choice Requires="x14">
            <control shapeId="59394" r:id="rId4" name="Scroll Bar 2">
              <controlPr defaultSize="0" autoPict="0">
                <anchor moveWithCells="1">
                  <from>
                    <xdr:col>2</xdr:col>
                    <xdr:colOff>1066800</xdr:colOff>
                    <xdr:row>3</xdr:row>
                    <xdr:rowOff>19050</xdr:rowOff>
                  </from>
                  <to>
                    <xdr:col>2</xdr:col>
                    <xdr:colOff>1552575</xdr:colOff>
                    <xdr:row>3</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40</vt:i4>
      </vt:variant>
      <vt:variant>
        <vt:lpstr>Rentang Bernama</vt:lpstr>
      </vt:variant>
      <vt:variant>
        <vt:i4>16</vt:i4>
      </vt:variant>
    </vt:vector>
  </HeadingPairs>
  <TitlesOfParts>
    <vt:vector size="56" baseType="lpstr">
      <vt:lpstr>KASUS41</vt:lpstr>
      <vt:lpstr>KASUS42</vt:lpstr>
      <vt:lpstr>KASUS43</vt:lpstr>
      <vt:lpstr>KASUS44</vt:lpstr>
      <vt:lpstr>KASUS45</vt:lpstr>
      <vt:lpstr>KASUS46</vt:lpstr>
      <vt:lpstr>KASUS47</vt:lpstr>
      <vt:lpstr>KASUS48</vt:lpstr>
      <vt:lpstr>KASUS49</vt:lpstr>
      <vt:lpstr>KASUS50</vt:lpstr>
      <vt:lpstr>KASUS51</vt:lpstr>
      <vt:lpstr>KASUS52</vt:lpstr>
      <vt:lpstr>KASUS53</vt:lpstr>
      <vt:lpstr>KASUS54</vt:lpstr>
      <vt:lpstr>KASUS55</vt:lpstr>
      <vt:lpstr>KASUS56</vt:lpstr>
      <vt:lpstr>KASUS57</vt:lpstr>
      <vt:lpstr>KASUS58</vt:lpstr>
      <vt:lpstr>KASUS59</vt:lpstr>
      <vt:lpstr>KASUS60</vt:lpstr>
      <vt:lpstr>KASUS61</vt:lpstr>
      <vt:lpstr>KASUS62</vt:lpstr>
      <vt:lpstr>KASUS63</vt:lpstr>
      <vt:lpstr>KASUS64</vt:lpstr>
      <vt:lpstr>KASUS65</vt:lpstr>
      <vt:lpstr>KASUS66</vt:lpstr>
      <vt:lpstr>KASUS67</vt:lpstr>
      <vt:lpstr>KASUS68</vt:lpstr>
      <vt:lpstr>KASUS69</vt:lpstr>
      <vt:lpstr>KASUS70</vt:lpstr>
      <vt:lpstr>KASUS71</vt:lpstr>
      <vt:lpstr>KASUS72</vt:lpstr>
      <vt:lpstr>KASUS73</vt:lpstr>
      <vt:lpstr>KASUS74</vt:lpstr>
      <vt:lpstr>KASUS75</vt:lpstr>
      <vt:lpstr>KASUS76</vt:lpstr>
      <vt:lpstr>KASUS77</vt:lpstr>
      <vt:lpstr>KASUS78</vt:lpstr>
      <vt:lpstr>KASUS79</vt:lpstr>
      <vt:lpstr>KASUS80</vt:lpstr>
      <vt:lpstr>KASUS44!BARANG</vt:lpstr>
      <vt:lpstr>BARANG</vt:lpstr>
      <vt:lpstr>Bulan</vt:lpstr>
      <vt:lpstr>JARAK</vt:lpstr>
      <vt:lpstr>KASUS66!JUAL</vt:lpstr>
      <vt:lpstr>Jual</vt:lpstr>
      <vt:lpstr>JUMLAH</vt:lpstr>
      <vt:lpstr>KOTA</vt:lpstr>
      <vt:lpstr>KOTA1</vt:lpstr>
      <vt:lpstr>KOTA2</vt:lpstr>
      <vt:lpstr>KOTA3</vt:lpstr>
      <vt:lpstr>Kriteria</vt:lpstr>
      <vt:lpstr>KASUS41!lookup</vt:lpstr>
      <vt:lpstr>Produk</vt:lpstr>
      <vt:lpstr>Sales</vt:lpstr>
      <vt:lpstr>TRANSAKSI</vt:lpstr>
    </vt:vector>
  </TitlesOfParts>
  <Company>Pribadi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dc:creator>
  <cp:lastModifiedBy>user</cp:lastModifiedBy>
  <dcterms:created xsi:type="dcterms:W3CDTF">2009-04-28T07:32:01Z</dcterms:created>
  <dcterms:modified xsi:type="dcterms:W3CDTF">2017-01-07T05:39:48Z</dcterms:modified>
</cp:coreProperties>
</file>